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F:\KCA WORKS 12.02.2023\ROAD @MGPM\"/>
    </mc:Choice>
  </mc:AlternateContent>
  <xr:revisionPtr revIDLastSave="0" documentId="13_ncr:1_{BC75309E-A226-459C-AE47-ED7DD7A84B79}" xr6:coauthVersionLast="47" xr6:coauthVersionMax="47" xr10:uidLastSave="{00000000-0000-0000-0000-000000000000}"/>
  <bookViews>
    <workbookView xWindow="-108" yWindow="-108" windowWidth="23256" windowHeight="12576" firstSheet="1" activeTab="1" xr2:uid="{00000000-000D-0000-FFFF-FFFF00000000}"/>
  </bookViews>
  <sheets>
    <sheet name="Data1" sheetId="2" state="hidden" r:id="rId1"/>
    <sheet name="TENDER SCHEDULE" sheetId="14" r:id="rId2"/>
    <sheet name="Sheet3" sheetId="12" state="hidden" r:id="rId3"/>
  </sheets>
  <definedNames>
    <definedName name="_xlnm.Print_Area" localSheetId="0">Data1!$A$1:$R$233</definedName>
    <definedName name="_xlnm.Print_Area" localSheetId="1">'TENDER SCHEDULE'!$A$1:$H$36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2" l="1"/>
  <c r="D4" i="12" s="1"/>
  <c r="F4" i="12" s="1"/>
  <c r="H4" i="12" s="1"/>
  <c r="I4" i="12" s="1"/>
  <c r="F11" i="12"/>
  <c r="F10" i="12"/>
  <c r="F9" i="12"/>
  <c r="F8" i="12"/>
  <c r="E12" i="12" s="1"/>
  <c r="F7" i="12"/>
  <c r="F6" i="12"/>
  <c r="F5" i="12"/>
  <c r="B3" i="12"/>
  <c r="F12" i="12" l="1"/>
  <c r="E13" i="12" s="1"/>
  <c r="F13" i="12" s="1"/>
  <c r="F14" i="12" s="1"/>
  <c r="C14" i="12"/>
  <c r="F15" i="12" l="1"/>
  <c r="J122" i="2" l="1"/>
  <c r="F123" i="2" s="1"/>
  <c r="J120" i="2"/>
  <c r="F121" i="2" s="1"/>
  <c r="J116" i="2"/>
  <c r="F117" i="2" s="1"/>
  <c r="J90" i="2"/>
  <c r="F91" i="2" s="1"/>
  <c r="J88" i="2"/>
  <c r="F89" i="2" s="1"/>
  <c r="J175" i="2"/>
  <c r="F176" i="2" s="1"/>
  <c r="F73" i="2"/>
  <c r="J73" i="2" s="1"/>
  <c r="F74" i="2" s="1"/>
  <c r="J169" i="2"/>
  <c r="J168" i="2"/>
  <c r="J163" i="2"/>
  <c r="F164" i="2" s="1"/>
  <c r="J100" i="2"/>
  <c r="F101" i="2" s="1"/>
  <c r="J155" i="2"/>
  <c r="F156" i="2" s="1"/>
  <c r="J151" i="2"/>
  <c r="F152" i="2" s="1"/>
  <c r="J153" i="2"/>
  <c r="F154" i="2" s="1"/>
  <c r="J92" i="2"/>
  <c r="F93" i="2" s="1"/>
  <c r="J86" i="2"/>
  <c r="F87" i="2" s="1"/>
  <c r="J142" i="2"/>
  <c r="F143" i="2" s="1"/>
  <c r="J140" i="2"/>
  <c r="F141" i="2" s="1"/>
  <c r="J102" i="2"/>
  <c r="F103" i="2" s="1"/>
  <c r="J84" i="2"/>
  <c r="F85" i="2" s="1"/>
  <c r="J81" i="2"/>
  <c r="F82" i="2" s="1"/>
  <c r="J79" i="2"/>
  <c r="F80" i="2" s="1"/>
  <c r="J77" i="2"/>
  <c r="F78" i="2" s="1"/>
  <c r="J75" i="2"/>
  <c r="F76" i="2" s="1"/>
  <c r="J69" i="2"/>
  <c r="F70" i="2" s="1"/>
  <c r="F16" i="2"/>
  <c r="J16" i="2" s="1"/>
  <c r="F9" i="2"/>
  <c r="J9" i="2" s="1"/>
  <c r="J15" i="2"/>
  <c r="J14" i="2"/>
  <c r="J8" i="2"/>
  <c r="A7" i="2"/>
  <c r="A12" i="2" s="1"/>
  <c r="A19" i="2" s="1"/>
  <c r="A21" i="2" s="1"/>
  <c r="A36" i="2" s="1"/>
  <c r="A43" i="2" s="1"/>
  <c r="A45" i="2" s="1"/>
  <c r="A47" i="2" s="1"/>
  <c r="A49" i="2" s="1"/>
  <c r="A51" i="2" s="1"/>
  <c r="A55" i="2"/>
  <c r="A57" i="2" s="1"/>
  <c r="A59" i="2" s="1"/>
  <c r="A61" i="2" s="1"/>
  <c r="A63" i="2" s="1"/>
  <c r="A65" i="2" s="1"/>
  <c r="A69" i="2" s="1"/>
  <c r="A71" i="2" s="1"/>
  <c r="A73" i="2" s="1"/>
  <c r="A75" i="2" s="1"/>
  <c r="A77" i="2" s="1"/>
  <c r="A79" i="2" s="1"/>
  <c r="A81" i="2" s="1"/>
  <c r="A84" i="2" s="1"/>
  <c r="A86" i="2" s="1"/>
  <c r="A88" i="2" s="1"/>
  <c r="A90" i="2" s="1"/>
  <c r="A92" i="2" s="1"/>
  <c r="A94" i="2" s="1"/>
  <c r="A96" i="2" s="1"/>
  <c r="A98" i="2" s="1"/>
  <c r="A100" i="2" s="1"/>
  <c r="A102" i="2" s="1"/>
  <c r="A104" i="2" s="1"/>
  <c r="A106" i="2" s="1"/>
  <c r="A108" i="2" s="1"/>
  <c r="A110" i="2" s="1"/>
  <c r="A112" i="2" s="1"/>
  <c r="A114" i="2" s="1"/>
  <c r="A116" i="2" s="1"/>
  <c r="A118" i="2" s="1"/>
  <c r="A120" i="2" s="1"/>
  <c r="A122" i="2" s="1"/>
  <c r="A124" i="2" s="1"/>
  <c r="A126" i="2" s="1"/>
  <c r="A128" i="2" s="1"/>
  <c r="A130" i="2" s="1"/>
  <c r="A132" i="2" s="1"/>
  <c r="A134" i="2" s="1"/>
  <c r="A136" i="2" s="1"/>
  <c r="A138" i="2" s="1"/>
  <c r="A140" i="2" s="1"/>
  <c r="A142" i="2" s="1"/>
  <c r="A144" i="2" s="1"/>
  <c r="A146" i="2" s="1"/>
  <c r="A148" i="2" s="1"/>
  <c r="A151" i="2" s="1"/>
  <c r="A153" i="2" s="1"/>
  <c r="A155" i="2" s="1"/>
  <c r="A157" i="2" s="1"/>
  <c r="A159" i="2" s="1"/>
  <c r="A161" i="2" s="1"/>
  <c r="A163" i="2" s="1"/>
  <c r="A165" i="2" s="1"/>
  <c r="A167" i="2" s="1"/>
  <c r="A175" i="2" s="1"/>
  <c r="J57" i="2"/>
  <c r="F58" i="2" s="1"/>
  <c r="J55" i="2"/>
  <c r="F56" i="2" s="1"/>
  <c r="J19" i="2"/>
  <c r="F20" i="2" s="1"/>
  <c r="J47" i="2"/>
  <c r="F48" i="2" s="1"/>
  <c r="J38" i="2"/>
  <c r="F39" i="2" s="1"/>
  <c r="J39" i="2" s="1"/>
  <c r="J29" i="2"/>
  <c r="J28" i="2"/>
  <c r="J27" i="2"/>
  <c r="J26" i="2"/>
  <c r="J25" i="2"/>
  <c r="J24" i="2"/>
  <c r="J23" i="2"/>
  <c r="J98" i="2"/>
  <c r="F99" i="2" s="1"/>
  <c r="J65" i="2"/>
  <c r="F66" i="2" s="1"/>
  <c r="J49" i="2"/>
  <c r="F50" i="2" s="1"/>
  <c r="J45" i="2"/>
  <c r="F46" i="2" s="1"/>
  <c r="J43" i="2"/>
  <c r="F44" i="2" s="1"/>
  <c r="A2" i="2"/>
  <c r="J53" i="2"/>
  <c r="F54" i="2" s="1"/>
  <c r="J159" i="2"/>
  <c r="F160" i="2" s="1"/>
  <c r="E114" i="2"/>
  <c r="J161" i="2"/>
  <c r="F162" i="2" s="1"/>
  <c r="J157" i="2"/>
  <c r="F158" i="2" s="1"/>
  <c r="J148" i="2"/>
  <c r="F149" i="2" s="1"/>
  <c r="J138" i="2"/>
  <c r="F139" i="2" s="1"/>
  <c r="J110" i="2"/>
  <c r="F111" i="2" s="1"/>
  <c r="J96" i="2"/>
  <c r="F97" i="2" s="1"/>
  <c r="J94" i="2"/>
  <c r="F95" i="2" s="1"/>
  <c r="J51" i="2"/>
  <c r="F52" i="2" s="1"/>
  <c r="J67" i="2"/>
  <c r="F68" i="2" s="1"/>
  <c r="J71" i="2"/>
  <c r="F72" i="2" s="1"/>
  <c r="J59" i="2"/>
  <c r="F60" i="2" s="1"/>
  <c r="J61" i="2"/>
  <c r="F62" i="2" s="1"/>
  <c r="J5" i="2"/>
  <c r="F6" i="2" s="1"/>
  <c r="F112" i="2"/>
  <c r="J112" i="2" s="1"/>
  <c r="F113" i="2" s="1"/>
  <c r="J10" i="2" l="1"/>
  <c r="F11" i="2" s="1"/>
  <c r="F114" i="2"/>
  <c r="J114" i="2" s="1"/>
  <c r="F115" i="2" s="1"/>
  <c r="J30" i="2"/>
  <c r="J170" i="2"/>
  <c r="F171" i="2" s="1"/>
  <c r="J171" i="2" s="1"/>
  <c r="F172" i="2" s="1"/>
  <c r="J172" i="2" s="1"/>
  <c r="J173" i="2" s="1"/>
  <c r="F174" i="2" s="1"/>
  <c r="J17" i="2"/>
  <c r="F18" i="2" s="1"/>
  <c r="F31" i="2"/>
  <c r="F118" i="2"/>
  <c r="J118" i="2" s="1"/>
  <c r="F119" i="2" s="1"/>
  <c r="J40" i="2"/>
  <c r="J41" i="2" s="1"/>
  <c r="F42" i="2" s="1"/>
  <c r="F108" i="2"/>
  <c r="J108" i="2" s="1"/>
  <c r="F109" i="2" s="1"/>
  <c r="F130" i="2" l="1"/>
  <c r="J130" i="2" s="1"/>
  <c r="F131" i="2" s="1"/>
  <c r="F144" i="2"/>
  <c r="J144" i="2" s="1"/>
  <c r="F145" i="2" s="1"/>
  <c r="F126" i="2"/>
  <c r="J126" i="2" s="1"/>
  <c r="F127" i="2" s="1"/>
  <c r="F124" i="2"/>
  <c r="J124" i="2" s="1"/>
  <c r="F125" i="2" s="1"/>
  <c r="F165" i="2"/>
  <c r="J165" i="2" s="1"/>
  <c r="F166" i="2" s="1"/>
  <c r="F134" i="2"/>
  <c r="J134" i="2" s="1"/>
  <c r="F135" i="2" s="1"/>
  <c r="F146" i="2"/>
  <c r="J146" i="2" s="1"/>
  <c r="F147" i="2" s="1"/>
  <c r="F104" i="2"/>
  <c r="J104" i="2" s="1"/>
  <c r="F105" i="2" s="1"/>
  <c r="F136" i="2"/>
  <c r="J136" i="2" s="1"/>
  <c r="F137" i="2" s="1"/>
  <c r="F132" i="2"/>
  <c r="J132" i="2" s="1"/>
  <c r="F133" i="2" s="1"/>
  <c r="F106" i="2"/>
  <c r="J106" i="2" s="1"/>
  <c r="F107" i="2" s="1"/>
  <c r="F128" i="2"/>
  <c r="J128" i="2" s="1"/>
  <c r="F129" i="2" s="1"/>
  <c r="J31" i="2"/>
  <c r="F32" i="2" s="1"/>
  <c r="J32" i="2" s="1"/>
  <c r="J33" i="2" s="1"/>
  <c r="E34" i="2" s="1"/>
  <c r="F63" i="2" l="1"/>
  <c r="J63" i="2" s="1"/>
  <c r="F64" i="2" s="1"/>
  <c r="F34" i="2"/>
  <c r="F35" i="2" s="1"/>
</calcChain>
</file>

<file path=xl/sharedStrings.xml><?xml version="1.0" encoding="utf-8"?>
<sst xmlns="http://schemas.openxmlformats.org/spreadsheetml/2006/main" count="594" uniqueCount="264">
  <si>
    <t>Details of work</t>
  </si>
  <si>
    <t>Quantity</t>
  </si>
  <si>
    <t>Total</t>
  </si>
  <si>
    <t>kg</t>
  </si>
  <si>
    <t>Say @ Rs.</t>
  </si>
  <si>
    <t>Unit</t>
  </si>
  <si>
    <t>Amount</t>
  </si>
  <si>
    <t>m</t>
  </si>
  <si>
    <t>Description</t>
  </si>
  <si>
    <t>Rate</t>
  </si>
  <si>
    <t>No</t>
  </si>
  <si>
    <t>DATA OF ESTIMATE</t>
  </si>
  <si>
    <t>Kg</t>
  </si>
  <si>
    <r>
      <t>m</t>
    </r>
    <r>
      <rPr>
        <vertAlign val="superscript"/>
        <sz val="10"/>
        <color indexed="8"/>
        <rFont val="Arial"/>
        <family val="2"/>
      </rPr>
      <t>3</t>
    </r>
  </si>
  <si>
    <t>KERALA STATE ELECTRICITY BOARD LIMITED</t>
  </si>
  <si>
    <t>Cost index</t>
  </si>
  <si>
    <t>2.8.1</t>
  </si>
  <si>
    <t>/1kg</t>
  </si>
  <si>
    <t>day</t>
  </si>
  <si>
    <t>5.22.6</t>
  </si>
  <si>
    <t>4.3.1</t>
  </si>
  <si>
    <t>LS</t>
  </si>
  <si>
    <t>Sl.
No.</t>
  </si>
  <si>
    <t>Code 
No</t>
  </si>
  <si>
    <r>
      <t>m</t>
    </r>
    <r>
      <rPr>
        <vertAlign val="superscript"/>
        <sz val="10"/>
        <rFont val="Arial"/>
        <family val="2"/>
      </rPr>
      <t>3</t>
    </r>
  </si>
  <si>
    <t>7.1.1</t>
  </si>
  <si>
    <r>
      <t>m</t>
    </r>
    <r>
      <rPr>
        <vertAlign val="superscript"/>
        <sz val="10"/>
        <rFont val="Arial"/>
        <family val="2"/>
      </rPr>
      <t>2</t>
    </r>
  </si>
  <si>
    <t>Painting with synthetic enamel paint of approved brand and manufacture to give an even shade with two or more coats .</t>
  </si>
  <si>
    <t>5.2.2</t>
  </si>
  <si>
    <r>
      <t xml:space="preserve"> /1m</t>
    </r>
    <r>
      <rPr>
        <b/>
        <vertAlign val="superscript"/>
        <sz val="10"/>
        <rFont val="Arial"/>
        <family val="2"/>
      </rPr>
      <t>3</t>
    </r>
  </si>
  <si>
    <t>Centering and shuttering including strutting, propping etc. including removal of form work all work up to plinth level</t>
  </si>
  <si>
    <t>5.9.5</t>
  </si>
  <si>
    <t>Centering and shuttering including strutting, propping etc. including removal of form work  for lintels and beams</t>
  </si>
  <si>
    <t>13.9.1</t>
  </si>
  <si>
    <t>Beldar</t>
  </si>
  <si>
    <r>
      <t>/1m</t>
    </r>
    <r>
      <rPr>
        <b/>
        <vertAlign val="superscript"/>
        <sz val="10"/>
        <rFont val="Arial"/>
        <family val="2"/>
      </rPr>
      <t>3</t>
    </r>
  </si>
  <si>
    <r>
      <t>/1m</t>
    </r>
    <r>
      <rPr>
        <b/>
        <vertAlign val="superscript"/>
        <sz val="10"/>
        <rFont val="Arial"/>
        <family val="2"/>
      </rPr>
      <t>2</t>
    </r>
  </si>
  <si>
    <r>
      <t xml:space="preserve"> /1m</t>
    </r>
    <r>
      <rPr>
        <b/>
        <vertAlign val="superscript"/>
        <sz val="10"/>
        <rFont val="Arial"/>
        <family val="2"/>
      </rPr>
      <t>2</t>
    </r>
  </si>
  <si>
    <t>/1m</t>
  </si>
  <si>
    <t>5.9.3</t>
  </si>
  <si>
    <t>Centering and shuttering including strutting, propping etc. and removal of form for :Suspended floors, roofs, landings, balconies and access platform</t>
  </si>
  <si>
    <r>
      <t>m</t>
    </r>
    <r>
      <rPr>
        <vertAlign val="superscript"/>
        <sz val="9"/>
        <rFont val="Arial"/>
        <family val="2"/>
      </rPr>
      <t>2</t>
    </r>
  </si>
  <si>
    <t>Providing and laying Ceramic glazed floor tiles  (Non slippery) of size 300x300mm or more( thickness to be specified by the manufacturer) of 1st quality confirming to I.S.15622 of approved make in all colours, shades  laid on 20mm thick cement mortar 1:4  including pointing the joints with white cement and matching pigments etc complete.</t>
  </si>
  <si>
    <t xml:space="preserve">Say Rs. </t>
  </si>
  <si>
    <r>
      <t>/1m</t>
    </r>
    <r>
      <rPr>
        <b/>
        <vertAlign val="superscript"/>
        <sz val="9"/>
        <rFont val="Arial"/>
        <family val="2"/>
      </rPr>
      <t>2</t>
    </r>
  </si>
  <si>
    <t>Providing and fixing Ist quality ceramic  wall tiles  confirming to I.S.15622( thickness to be specified by the manufacturer)of approved make in all colours, shades  laid on 12mm thick cement mortar 1:3  including pointing the joints with white cement and matching pigments etc complete.</t>
  </si>
  <si>
    <t>/1No</t>
  </si>
  <si>
    <t>Providing and fixing wash basin with C.I. brackets, 15 mm C.P. brass pillar taps,32 mm C.P. brass wasteof standard pattern, including painting of fittings and brackets, cutting White Vitreous China Flat back wash basin size 550x400 mm with single 15 mm C.P. brass pillar tap and making good the walls wherever require:</t>
  </si>
  <si>
    <t>Supplying and fixing 15mm CP angle cock 15 mm of approved quality  as per the  directions of the departmental offficers at site.</t>
  </si>
  <si>
    <t>17.1.1</t>
  </si>
  <si>
    <t>Providing and fixing water closet squatting pan (Indian type W.C. pan) with 100 mm Sand Cast Iron P or S trap, 10 litre low level white P.V.C. flushing cistern, including flush pipe, manually controlled device (handle lever) conforming to IS : 7231, with all fittings and fixtures complete, including cutting and making good the walls and floors wherever required:</t>
  </si>
  <si>
    <t>Providing and fixing trap of self cleansing design with screwed down or hinged grating with or without vent arm complete, including cost of cutting and making good the walls and floors: PVC trap with grating</t>
  </si>
  <si>
    <t xml:space="preserve">Say  Rs. </t>
  </si>
  <si>
    <t>Say  Rs.</t>
  </si>
  <si>
    <t>9.120.1</t>
  </si>
  <si>
    <t xml:space="preserve">Providing and fixing factory made panel PVC door shutter  of approved make and manufacture  as per direction of Engineer-in-charge, &amp; manufacturer’s specification </t>
  </si>
  <si>
    <t>Observed data</t>
  </si>
  <si>
    <t>Providing and fixing PVC pipes, fittings including fixing the pipe with clamps at 1.00 m spacing. This includes jointing of pipes &amp; fittings with one step PVC solvent cement and testing of joints complete as per direction of Engineer-in-Charge 25mm dia 8Kgf/cm2- External work - Exposed on wall</t>
  </si>
  <si>
    <t>/m</t>
  </si>
  <si>
    <t>Providing and fixing PVC pipes, fittings including fixing the pipe with clamps at 1.00 m spacing. This includes jointing of pipes &amp; fittings with one step PVC solvent cement and testing of joints complete as per direction of Engineer-in-Charge 25mm dia 10Kgf/cm2- Internal work - Exposed on wall</t>
  </si>
  <si>
    <t>Providing and fixing PVC pipes, fittings including fixing the pipe with clamps at 1.00 mspacing. This includes jointing of pipes &amp; fittings with one step PVC solvent cementand testing of joints complete as per direction of Engineer-in-Charge 20mm dia10Kgf/cm2- Internal work - Exposed on wall</t>
  </si>
  <si>
    <t>Providing and fixing PVC pipes, fittings including fixing the pipe with clamps at 1.00 m spacing. This includes jointing of pipes &amp; fittings with one step PVC solvent cement and testing of joints complete as per direction of Engineer-in-Charge . 50mm pipe 10 kgf/cm2- Exposed on wall</t>
  </si>
  <si>
    <t>Providing and fixing PVC pipes includings jointing of pipes with one step PVC solvent cement ,trenching, refilling &amp; testing of joints complete as per direction of Engineer in Charge. 75 mm dia 6 Kgf/cm2</t>
  </si>
  <si>
    <t>Providing and fixing PVC pipes, fittings  including jointing of pipes with one step PVC solvent cement , trenching , refilling and testing of joints complete as per direction of Engineer-in-Charge - 110 mm pipe 6kgf/cm2</t>
  </si>
  <si>
    <t>Providing and fixing gun metal gate valve with C.I. wheel of approved quality (screwed end) : 25 mm nominal bore</t>
  </si>
  <si>
    <t>/No</t>
  </si>
  <si>
    <t>Say Rs</t>
  </si>
  <si>
    <t xml:space="preserve">Add Water Charges @ 1% </t>
  </si>
  <si>
    <t>9.48.1</t>
  </si>
  <si>
    <t xml:space="preserve">Providing and fixing PVC pipes, fittings including fixing the pipe with clamps at 1.00 m spacing. This includes jointing of pipes &amp; fittings with one step PVC solvent cement and testing of joints complete as per direction of Engineer-in-Charge 25mm dia 10Kgf/cm2- Concealed work,   including cutting chases and making good the wall etc. </t>
  </si>
  <si>
    <t>13.61.1</t>
  </si>
  <si>
    <t>Random rubble masonry with hard stone in foundation and plinth including levelling up with cement concrete 1:6:12 (1 cement : 6 coarse sand : 12 graded stone aggregate 20 mm nominal size) upto plinth level including providing weep hole</t>
  </si>
  <si>
    <t>21.1.1.2</t>
  </si>
  <si>
    <t>/kg</t>
  </si>
  <si>
    <t>21.1.2.2</t>
  </si>
  <si>
    <t xml:space="preserve"> 21.3.2</t>
  </si>
  <si>
    <t>2.24.1</t>
  </si>
  <si>
    <t xml:space="preserve">Depth upto 1.5m </t>
  </si>
  <si>
    <t xml:space="preserve"> /1 No</t>
  </si>
  <si>
    <t>Finishing new cement plastered walls with white cement  two coats</t>
  </si>
  <si>
    <t>Providing and placing on terrace (at all floor levels) polyethylene water storage tank ISI : 12701 marked, with cover and suitable locking arrangement and making necessary holes for inlet, outlet and overflow pipes but without fittings and the base support for tank.</t>
  </si>
  <si>
    <t>litre</t>
  </si>
  <si>
    <t>/1litre</t>
  </si>
  <si>
    <t>17.73.2</t>
  </si>
  <si>
    <t>Providing and fixing PTMT towel rail complete with brackets fixed to wooden cleats with CP brass screws with concealed fitting arrangement of  approved quality and colour - 600mm towel rail with total length of 645mm, width 78mm and effective height of 88mm, weighing not less than 190 gms</t>
  </si>
  <si>
    <t>Providing and fixing mirror of superior glass (of approved quality) and of required shape and size with plastic moulded frame of approved make and shade with 6 mm thick hard board backing: Rectangular shape 453x357 mm</t>
  </si>
  <si>
    <t>Observed data as per Sl. No.9</t>
  </si>
  <si>
    <t>Observed data as per Sl. No.10</t>
  </si>
  <si>
    <t>Observed data as per Sl. No.11</t>
  </si>
  <si>
    <t>Observed data as per Sl. No.12</t>
  </si>
  <si>
    <t>Observed data as per Sl. No.13</t>
  </si>
  <si>
    <t>Observed data as per Sl. No.14</t>
  </si>
  <si>
    <t>Observed data as per Sl. No.15</t>
  </si>
  <si>
    <t>Observed data as per Sl. No.16</t>
  </si>
  <si>
    <t>Observed data as per Sl. No.17</t>
  </si>
  <si>
    <t>Observed data as per Sl. No.18</t>
  </si>
  <si>
    <t>Providing and fixing factory made P.V.C. door frame of size 50x47 mm with a wall thickness of 5 mm, made out of extruded 5 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Engineer-in-Charge.</t>
  </si>
  <si>
    <t>17.32.2</t>
  </si>
  <si>
    <t>Providing and laying in position specified grade of reinforced cement concrete, excluding the cost of centering, shuttering, finishing and reinforcement - All work up to plinth level : 1:1.5:3 (1 cement : 1.5 coarse sand : 3 graded stone aggregate 20 mm nominal size)</t>
  </si>
  <si>
    <t>Steel reinforcement for R.C.C. work including straightening, cutting, bending, placing in position and binding all complete upto plinth level :Thermo-Mechanically Treated bars</t>
  </si>
  <si>
    <t>Providing and laying in position specified grade  of cement concrete excluding the cost of centering and shuttering - All work up to plinth level:1:4:8 1 cement : 2 coarse sand : 4 graded stone aggregate 40 mm nominal size)</t>
  </si>
  <si>
    <t>Providing and fixing M.S. grills/door of required pattern in frames of windows etc. with M.S. flats, square or  round bars etc. including priming coat with approved steel primer all complete. Fixed to steel windows by welding</t>
  </si>
  <si>
    <t xml:space="preserve">Beldar </t>
  </si>
  <si>
    <t>5.1.2</t>
  </si>
  <si>
    <t>Observed 
data</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</si>
  <si>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for fixed portion as per architectural drawings and the directions of Engineer-in-charge.   using Powder coated aluminium (minimum thickness of powder coating 50 micron) including all fittings and locking arrangement completely.
</t>
  </si>
  <si>
    <t xml:space="preserve">Constructing brick masonry manhole in cement mortar 1:4 ( 1 cement : 4 coarse sand) with R.C.C. top slab with  1:2:4 mix  (1 cement : 2 coarse sand : 4 graded stone aggregate 20 mm nominal size), foundation concrete 1:4:8 mix (1 cement : 4 coarse sand : 8 graded stone aggregate 40 mm nominal size), inside plastering 12 mm thick with  (1  cement : 3 coarse sand)   finished with   cement mortar 1:3 floating coat of  neat cement   and making channels  in cement concrete  stone aggregate 20 mm nominal size)  finished with a floating coat of neat
 cement complete as per standard design Inside size 60x45 cm and 45 cm deep including RCC. cover slab. 
</t>
  </si>
  <si>
    <t xml:space="preserve"> 20% extra of  166.40  for underwater condition</t>
  </si>
  <si>
    <t>4.1.8</t>
  </si>
  <si>
    <t>Observed data as per Sl. No.3</t>
  </si>
  <si>
    <t>Filling available excavated earth (excluding rock) in trenches, plinth, sides of foundations etc. in layers not exceeding 20cm in depth, consolidating each deposited layer by ramming and watering, lead up to 50 m and lift upto 1.5 m.</t>
  </si>
  <si>
    <t>15 mm cement plaster on rough side of single or half brick wall of mix: 1:4 (1 cement: 4 coarse sand)</t>
  </si>
  <si>
    <t>13.5.1</t>
  </si>
  <si>
    <t>Cement plaster 1:3 (1 cement: 3 coarse sand) finished with a floating coat of neat cement. 12 mm cement plaster</t>
  </si>
  <si>
    <t>Providing and fixing 10 mm thick acid and/or alkali resistant tiles of approved make and colour using acid and/or alkali resisting mortar bedding, and joints filled with acid and/or alkali resisting cement as per IS : 4457, complete as per the direction of Engineer-in- Charge. In flooring on a bed of 10 mm thick mortar 1:4 (1 acid proof cement : 4 coarse sand) - Acid and alkali resistant tile</t>
  </si>
  <si>
    <t>18.17.1</t>
  </si>
  <si>
    <t>hp.hr</t>
  </si>
  <si>
    <t>Tr data</t>
  </si>
  <si>
    <t>Data for 5 hp motor for 8 hrs.</t>
  </si>
  <si>
    <t>Hire for 5 hp motor</t>
  </si>
  <si>
    <t>no.</t>
  </si>
  <si>
    <t>Driver</t>
  </si>
  <si>
    <t>L</t>
  </si>
  <si>
    <t>Diesel</t>
  </si>
  <si>
    <t>Sundries, installation charges</t>
  </si>
  <si>
    <t>Transportation charges of pumpset to site</t>
  </si>
  <si>
    <t>Lubrication oil and other stores</t>
  </si>
  <si>
    <t>Add 15% CPOH on Rs.</t>
  </si>
  <si>
    <t>Add cost index 1.5784 for Ernakulam on Rs.</t>
  </si>
  <si>
    <t>hp hr</t>
  </si>
  <si>
    <t>man
hr</t>
  </si>
  <si>
    <t>Manual dewatering using bucket, coir etc. complete from the foundation pits.</t>
  </si>
  <si>
    <t>Details Cost for 8 man hour</t>
  </si>
  <si>
    <t>Total for 1 Man. Hr.</t>
  </si>
  <si>
    <t xml:space="preserve">Centering and shuttering including strutting, propping etc. including removal of form work  for Columns, Pillars, Piers, Abutments, Posts and Struts
</t>
  </si>
  <si>
    <t>5.9.6</t>
  </si>
  <si>
    <t>2.16.1</t>
  </si>
  <si>
    <t>Close timbering in trenches including strutting, shoring and packing cavities (wherever required) complete. (Measurements to be taken of the face area timbered).</t>
  </si>
  <si>
    <t>Pumping out water from the pit using Engine and Pump set including conveyance to site erection charges, cost of fuel, pay of staff etc. complete. Depth not exceeding 1.5 m</t>
  </si>
  <si>
    <t>Reinforced cement concrete work in walls (any thickness), including attached pilasters, buttresses, plinth and string courses, fillets, columns, pillars, piers, abutments, posts and struts etc. up to floor five level excluding cost of centering, shuttering, finishing and reinforcement :1:1.5:3 (1 cement : 1.5 coarse sand(zone-III) : 3 graded stone aggregate 20 mm nominal size)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</si>
  <si>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t>
  </si>
  <si>
    <t xml:space="preserve">Earth work excavation  by mechanical means (Hydraulic excavator) / manual means in  foundation  in all type of soil and depositing the spoil  with initial lead upto 50m and lift upto 1.5 m. </t>
  </si>
  <si>
    <t xml:space="preserve"> Earth work excavation  by mechanical means (Hydraulic excavator) / manual means in or under water and/or liquid mud, including pumping out water as required with  initial lead upto 50m and lift above 1.5m and upto 3m including  quantities of works, executed </t>
  </si>
  <si>
    <t>Depth above 1.5m (extra Rs.51.75 for additional lift vide DSR code No.2.26.1)</t>
  </si>
  <si>
    <t xml:space="preserve"> 20% extra of  (166.40+51.75)  for underwater condition</t>
  </si>
  <si>
    <t>15 mm cement plaster 1:3 (1 cement: 3 coarse sand) finished with a floating coat of neat cement on the rough side of single or half brick wall.</t>
  </si>
  <si>
    <t xml:space="preserve">Providing water cutting at ends of projections using cement plaster 1:3 (1 cement: 3 coarse sand) </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</si>
  <si>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operation complete, including the cost of providing and fixing necessary 27.5 cm long wire springs manufactured from high tensile steel wire of adequate strength conforming to IS: 4454 - part 1 and M.S. top cover of required thickness for rolling shutters.  80x1.20 mm M.S. laths with 1.20 mm thick top cover</t>
  </si>
  <si>
    <t>10.16.1</t>
  </si>
  <si>
    <t>Steel work in built up tubular ( round, square or rectanglar hollow tubes etc. ) trusses etc., including cutting, hoisting, fixing in position and applying a priming coat of approved steel primer, including welding and bolted with special shaped washers etc. complete Hot finished welded type tubes</t>
  </si>
  <si>
    <t>`</t>
  </si>
  <si>
    <t>Providing trafford coloured Aluminium sheet roofing 0.46mm thick  including vertical or curved surface, cost of materials, labour etc complete as per the direction of departmental officers at site</t>
  </si>
  <si>
    <t xml:space="preserve">Add 15% CPOH on Rs. </t>
  </si>
  <si>
    <t>Providing ridges or hips of width 45 cm overall width plain powder coated aluminium sheet fixed with polymer coated J or L hooks, bolts and nuts 8 mm dia G.I. limpet and bitumen washers complete.</t>
  </si>
  <si>
    <t>Blacksmith IInd class</t>
  </si>
  <si>
    <t xml:space="preserve">Providing and fixing 15 cm wide, FRP eve gutter   with   brackets of required size including cost of bolts, nuts and washers etc., including making necessary connections with rain water pipes complete. </t>
  </si>
  <si>
    <t>17.7.1</t>
  </si>
  <si>
    <t>18.17.4</t>
  </si>
  <si>
    <t>Providing and fixing gun metal gate valve with C.I. wheel of approved quality (screwed end) : 50mm nominal bore</t>
  </si>
  <si>
    <t>Providing and fixing Stainless Steel A ISI 304 (18/8) kitchen sink as per IS: 13983 with C.I. brackets and stainless steel plug 40 mm, including painting of fittings and brackets, cutting and making good the walls wherever required : Kitchen sink with drain board 510x1040 mm bowl depth 250 mm</t>
  </si>
  <si>
    <t>17.10.1.1</t>
  </si>
  <si>
    <t>8.2.2.2</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</si>
  <si>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Granite of dark black in colour of approved quality</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</si>
  <si>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 a. Flamed finish granite stone slab Jet Black</t>
  </si>
  <si>
    <t>4.1.5</t>
  </si>
  <si>
    <t>Providing and laying in position cement concrete of specified grade excluding the cost of centering and shuttering - All work up to plinth level : 1:3:6 (1 Cement : 3 coarse sand (zone-III) : 6 graded stone aggregate 20 mm nominal size)</t>
  </si>
  <si>
    <t>/hphr</t>
  </si>
  <si>
    <t>/m hr</t>
  </si>
  <si>
    <t xml:space="preserve">Solid concrete blocks  (30×20×15 cm  size) masonry in   cm 1:6 including cost of all materials, conveyance, labour charges, watering  etc. complete   as directed by departmental officers.                                    </t>
  </si>
  <si>
    <t>10.6.2</t>
  </si>
  <si>
    <r>
      <t>/m</t>
    </r>
    <r>
      <rPr>
        <b/>
        <vertAlign val="superscript"/>
        <sz val="10"/>
        <color indexed="8"/>
        <rFont val="Arial"/>
        <family val="2"/>
      </rPr>
      <t>3</t>
    </r>
  </si>
  <si>
    <t>13.43.1</t>
  </si>
  <si>
    <t>Applying one coat of water thinnable cement primer of approved brand and manufacture on wall surface:Water thinnable cement primer</t>
  </si>
  <si>
    <t xml:space="preserve">Aluminium workfor shutters of doors, windows &amp; ventilators including providing and fixing hinges / pivots and making provision for fixing of fittings wherever required including the cost of EPDM rubber, neoprene gasket
required, door stopper, wind stay, door closer  using.Powder coated aluminium sections of approved brand and colour (minimum thickness of powder coating 50 micron) including all fittings and locking arrangement completely.
</t>
  </si>
  <si>
    <r>
      <t>Providing and laying vitrified  floor tiles of size 600x600 mm or more   of 1st quality conforming to IS : 15622, of approved makeand colour, in all colours, shades</t>
    </r>
    <r>
      <rPr>
        <i/>
        <sz val="10"/>
        <color indexed="8"/>
        <rFont val="Arial"/>
        <family val="2"/>
      </rPr>
      <t xml:space="preserve">, </t>
    </r>
    <r>
      <rPr>
        <sz val="10"/>
        <color indexed="8"/>
        <rFont val="Arial"/>
        <family val="2"/>
      </rPr>
      <t xml:space="preserve"> laid on 20 mm thick bed of cement mortar 1:4 (1 Cement : 4 Coarse sand), including pointing the joints with white cement and matching pigments etc., complete.</t>
    </r>
  </si>
  <si>
    <t>Kota stone slab flooring over 20 mm (average) thick base laid over and jointed with grey cement slurry mixed with pigment to match the shade of the slab, including rubbing and polishing complete with base of cement mortar 1 : 4 (1 cement : 4 coarse sand) : 25 mm thick</t>
  </si>
  <si>
    <t>Structural steel work in single section, fixed with or without connecting plate, including cutting, hoisting, fixing in position and applying a priming coat of approved steel primer all complete.</t>
  </si>
  <si>
    <t>10.1</t>
  </si>
  <si>
    <t>/1Kg</t>
  </si>
  <si>
    <t>Supplying and providing in RCC slab/beam stainless steel fan hook using 10mm round bar of grade 304  for a length of 0.60m as directed by the Engineer in charge</t>
  </si>
  <si>
    <r>
      <t>Supplying and providing 20mm dia PVC pipe (12kg/cm</t>
    </r>
    <r>
      <rPr>
        <vertAlign val="superscript"/>
        <sz val="10"/>
        <rFont val="Arial"/>
        <family val="2"/>
      </rPr>
      <t xml:space="preserve">2) </t>
    </r>
    <r>
      <rPr>
        <sz val="10"/>
        <rFont val="Arial"/>
        <family val="2"/>
      </rPr>
      <t>across the trench for drawing cable in the control room as directed by the Engineer in charge.</t>
    </r>
  </si>
  <si>
    <t>Wall painting with acrylic emulsion paint of approved brand and manufacture to give an even shade : Two or more coats on new work</t>
  </si>
  <si>
    <t>13.60.1</t>
  </si>
  <si>
    <t>Finishing walls with Acrylic Smooth exterior paint of required shade : New work (Two or more coat applied @ 1.67 ltr/10 sqm over and including priming coat of exterior primer applied @ 2.20 kg/10 sqm)</t>
  </si>
  <si>
    <t>13.46.1</t>
  </si>
  <si>
    <t>200mm dia PVC pipe</t>
  </si>
  <si>
    <t xml:space="preserve"> Earth work excavation  by mechanical means (Hydraulic excavator) / manual means in or under water and/or liquid mud, including pumping out water as required with  initial lead upto 50m and lift upto 1.5m including  quantities of works, executed. </t>
  </si>
  <si>
    <t xml:space="preserve">Providing and fixing glazing in aluminium door, window, ventilator shutters and partitions etc. with EPDM rubber / neoprene  gasket etc. complete as per the architectural drawings and the directions of Engineer-in-Charge. (Cost of aluminium snap beading shall be paid in basic item):With float glass panes of 5.50 mm thickness 
</t>
  </si>
  <si>
    <t>Observed data as per Sl. No.1</t>
  </si>
  <si>
    <t>Observed data as per Sl.No.4</t>
  </si>
  <si>
    <t>Observed data as per Sl.No.5</t>
  </si>
  <si>
    <t>Observed data as per Sl.No.6</t>
  </si>
  <si>
    <t>Observed data as per Sl. No.7</t>
  </si>
  <si>
    <t>Observed data as per Sl. No.8</t>
  </si>
  <si>
    <t>Observed data as pe Sl. No.19</t>
  </si>
  <si>
    <t>Observed data 20</t>
  </si>
  <si>
    <t>Providing and fixing stainless steel         ( Grade 304) railing made of Hollow tubes, channels, plates etc.,including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</si>
  <si>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j</t>
  </si>
  <si>
    <t>11.21.1</t>
  </si>
  <si>
    <r>
      <t>m</t>
    </r>
    <r>
      <rPr>
        <vertAlign val="superscript"/>
        <sz val="10"/>
        <color rgb="FFFF0000"/>
        <rFont val="Arial"/>
        <family val="2"/>
      </rPr>
      <t>2</t>
    </r>
  </si>
  <si>
    <r>
      <t>/1m</t>
    </r>
    <r>
      <rPr>
        <b/>
        <vertAlign val="superscript"/>
        <sz val="10"/>
        <color rgb="FFFF0000"/>
        <rFont val="Arial"/>
        <family val="2"/>
      </rPr>
      <t>2</t>
    </r>
  </si>
  <si>
    <t>cum</t>
  </si>
  <si>
    <t>Rs.</t>
  </si>
  <si>
    <t xml:space="preserve">4.7.1 </t>
  </si>
  <si>
    <t xml:space="preserve">Providing and fixing up to floor five level precast cement concrete solid block, including hoisting and setting in position with cement mortar 1:3 (1 cement : 3 coarse sand), cost of required centering, shuttering complete : 1:1½:3 </t>
  </si>
  <si>
    <t>4.1.2</t>
  </si>
  <si>
    <t xml:space="preserve"> cum </t>
  </si>
  <si>
    <t xml:space="preserve">kg </t>
  </si>
  <si>
    <t xml:space="preserve">11.1.2 </t>
  </si>
  <si>
    <t xml:space="preserve">sqm </t>
  </si>
  <si>
    <t>Mortar 1:3 for Fixing</t>
  </si>
  <si>
    <t>Moulding Platform -Brick on edge flooring cm 1:6</t>
  </si>
  <si>
    <t xml:space="preserve">Moulding Platform -25mm thick cement concrete 1:2:4 </t>
  </si>
  <si>
    <t>Cement concrete 1:1.5:3</t>
  </si>
  <si>
    <t>Centering and shuttering - Steel Mould</t>
  </si>
  <si>
    <t>3.8</t>
  </si>
  <si>
    <t xml:space="preserve">0115 </t>
  </si>
  <si>
    <t>Coolie - Extra for Labour for lifting</t>
  </si>
  <si>
    <t xml:space="preserve">day </t>
  </si>
  <si>
    <t xml:space="preserve">0123 </t>
  </si>
  <si>
    <t xml:space="preserve">Mason (brick layer) 1st class </t>
  </si>
  <si>
    <t xml:space="preserve">0114 </t>
  </si>
  <si>
    <t>Water Charges</t>
  </si>
  <si>
    <t>CPOH</t>
  </si>
  <si>
    <t xml:space="preserve">Total for </t>
  </si>
  <si>
    <t>KERALA CRICKET ASSOCIATION</t>
  </si>
  <si>
    <t>TOTAL</t>
  </si>
  <si>
    <t>Solid block masonry using pre cast solid blocks (Factory made) of size 30x20x15 cm or nearest available size confirming to IS 2185 part I of 1979 for foundation, plinth and wall with thickness 15cm in: CM 1:6 ( 1 cement :6 coarse sand) etc</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</si>
  <si>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 with lead upto 50 metres.</t>
  </si>
  <si>
    <t>Centering and shuttering including strutting, propping etc. and removal of form for all heights :  Foundations, footings, bases of columns, etc. for mass concrete</t>
  </si>
  <si>
    <t xml:space="preserve"> Providing and laying in position cement concrete of specified grade excluding the cost of centering and shuttering - All work up to plinth level 1:4:8 (1 Cement : 4 coarse sand (zone-III) : 8 graded stone aggregate 40 mm nominal size) for base course
</t>
  </si>
  <si>
    <t xml:space="preserve">Providing , laying spreading and compacting graded stone aggregate ( size range 53 mm to 0.075 mm) to wet mix macadam (WMM) specification including premixing the material with water at OMC in mechanical mix plant, carriage of mixed material by tipper to site, for all leads &amp; lifts, laying in uniform layers with mechanical paver finisher in sub - base / base course on well prepared surface and compacting with vibratory roller of 8 to 10 tonne capacity to achieve the desired density, complete as per specifications and directions of Engineer - in- Charge.
</t>
  </si>
  <si>
    <t xml:space="preserve">Finishing walls with Acrylic Smooth exterior paint of required shade:  New work (Two or more coat applied @ 1.67 ltr/10 sqm over and including priming coat of exterior primer applied @ 2.20 kg/10 sqm)
</t>
  </si>
  <si>
    <t>TENDER SCHEDULE</t>
  </si>
  <si>
    <t>Item
No</t>
  </si>
  <si>
    <t>Rate 
in 
fugures</t>
  </si>
  <si>
    <t>Rate in words</t>
  </si>
  <si>
    <t xml:space="preserve">TOTAL </t>
  </si>
  <si>
    <t>Add GST @ 18 %</t>
  </si>
  <si>
    <t>Rounded to</t>
  </si>
  <si>
    <t>Rupees in words :</t>
  </si>
  <si>
    <t>Signature of Cotractor:</t>
  </si>
  <si>
    <t>Name and adress</t>
  </si>
  <si>
    <t>Place     :</t>
  </si>
  <si>
    <t>Date     :</t>
  </si>
  <si>
    <t>Supplying and laying interlocking tile 100 mm or nearest size thickness, minimum strength M 40 including providing a layer of 6 mm aggregate for 5 cm thickness, then laying interlock cobbles in lines and levels as per the directions of the departmental officers at site inclusive of all cost &amp; conveyance charges etc. complete.</t>
  </si>
  <si>
    <t>Providing crushed stone aggregate, depositing on a prepared surface by hauling vehicles, spreading and mixing with a motor grader, watering and compacting with a vibratory roller to clause 407 to form a layer of sub-base/Base Crusher Run Macadam Base - For 53 mm maximum size - By Mix in Place Method</t>
  </si>
  <si>
    <t>Steel reinforcement for R.C.C. work including straightening, cutting, bending,placing in position and binding all complete upto plinth level - Thermo-Mechanically Treated bars of grade Fe-500D or more.</t>
  </si>
  <si>
    <t>Laying HDPE pipes (IS : 4984)on land portion including conveying within initial lead and aligning the pipes, electro-fusion welding using automatic or semi automatic electrofusion machines, testing the pipe line thus fabricated to suit the
hydrulic working pressure and after testing , aligning the pipeline, lowering the pipe in position into the trenches already made, testing the line to suitable pressure with potable water before back filling and leveling the trenches including all labour charge, hire for appliances etc. complete but excluding cost of pipe and fittings. 315 mm OD HDPE pipe</t>
  </si>
  <si>
    <t>APPENDIX A- ROAD WORK</t>
  </si>
  <si>
    <t>Steel work welded in built up sections/framed work, including cutting, hoisting, fixing in position and applying a priming coat of approved steel primer using structural steel etc. as required In gratings, frames, guard bar, ladder, railings, brackets, gates and similar works</t>
  </si>
  <si>
    <t xml:space="preserve">Supply of 315 mm OD HDPE pipe PE Pipe, PE100, PN10, 315mm dia, conforming to IS 4984/2016. </t>
  </si>
  <si>
    <t xml:space="preserve">APPENDIX -B- SIDE DRAINS, CROSS DRAINS, HDPE PIPES, COW GATE  etc. AND CABLE DUCT </t>
  </si>
  <si>
    <t>Providing and placing in position Precast RCC Rectangular Covers on drains of various sizes,of M-25 grade cement concrete for RCC work, including cost of centering, shuttering, reinforcement of 8mm dia TMT bars of Fe 500 grade @&lt;br&gt;maximum 100mm c/c on both ways , neat cement punning on finished surface, i/c cost of cartage ,all&lt;br&gt;leads &amp; lift, handling at site etc. all complete as per direction of Engineer-in-Charge</t>
  </si>
  <si>
    <t>Providing and fixing 50 mm dia 4 kgf pvc pipes fixing in the pre-cast cover slabs for dran, to collecting the rain water to the drain,as per the direction of Engineer in charge.</t>
  </si>
  <si>
    <t>m3</t>
  </si>
  <si>
    <t>Earth work in excavation by mechanical means (Hydraulic excavator) / manual means in foundation trenches or drains, including dressing of sides and ramming of bottoms, including getting out the excavated soil and disposal of surplus excavated soil as directed, within a lead of 50 m and lift upto 1.5m.</t>
  </si>
  <si>
    <t>/m3</t>
  </si>
  <si>
    <t>m2</t>
  </si>
  <si>
    <t>/m2</t>
  </si>
  <si>
    <t>Centering and shuttering including strutting, propping etc. and removal of form for all heights - Lintels, beams, plinth beams, girders, bressumers and cantilevers</t>
  </si>
  <si>
    <t>Providing and laying in position specified grade of reinforced cement concrete, excluding the cost of centering, shuttering, finishing and reinforcement - All work up to plinth level :  1:1.5:3 (1 cement : 1.5 coarse sand (zone-III): 3 graded stone aggregate 20 mm nominal size)</t>
  </si>
  <si>
    <t xml:space="preserve">Providing and laying in position specified grade of reinforced cement concrete, excluding the cost of centering, shuttering, finishing and reinforcement - All work up to plinth level :  1:2:4 (1 cement : 2 coarse sand (zone-III) : 4 graded stone aggregate 20 mm nominal size)
</t>
  </si>
  <si>
    <t>NAME OF WORK: CONSTRUCTION OF ROAD FROM MAIN ENTRANCE TO GROUND WITH DRAINAGE AND CABLE DUCT AT MANGALAPURAM CRICKET GROUND, THIRUVANANTHAPURAM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</si>
</sst>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64" formatCode="_(* #,##0.00_);_(* \(#,##0.00\);_(* &quot;-&quot;??_);_(@_)"/>
    <numFmt numFmtId="165" formatCode="0.00;[Red]0.00"/>
    <numFmt numFmtId="166" formatCode="0.000"/>
    <numFmt numFmtId="167" formatCode="0.0000"/>
    <numFmt numFmtId="168" formatCode="_-* #,##0.00_-;\-* #,##0.00_-;_-* &quot;-&quot;??_-;_-@_-"/>
    <numFmt numFmtId="169" formatCode="_(* #,##0.00_);_(* \(#,##0.00\);_(* \-??_);_(@_)"/>
    <numFmt numFmtId="170" formatCode="_ * #,##0.0000_ ;_ * \-#,##0.0000_ ;_ * &quot;-&quot;??_ ;_ @_ "/>
  </numFmts>
  <fonts count="67">
    <font>
      <sz val="11"/>
      <color theme="1"/>
      <name val="Calibri"/>
      <family val="2"/>
      <scheme val="minor"/>
    </font>
    <font>
      <sz val="11"/>
      <color indexed="8"/>
      <name val="Calibri"/>
      <family val="2"/>
    </font>
    <font>
      <sz val="10"/>
      <name val="Arial"/>
      <family val="2"/>
    </font>
    <font>
      <b/>
      <sz val="10"/>
      <name val="Arial"/>
      <family val="2"/>
    </font>
    <font>
      <vertAlign val="superscript"/>
      <sz val="10"/>
      <color indexed="8"/>
      <name val="Arial"/>
      <family val="2"/>
    </font>
    <font>
      <sz val="9"/>
      <name val="Arial"/>
      <family val="2"/>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b/>
      <u/>
      <sz val="10"/>
      <name val="Arial"/>
      <family val="2"/>
    </font>
    <font>
      <b/>
      <vertAlign val="superscript"/>
      <sz val="10"/>
      <name val="Arial"/>
      <family val="2"/>
    </font>
    <font>
      <sz val="11"/>
      <color indexed="8"/>
      <name val="Calibri"/>
      <family val="2"/>
      <charset val="134"/>
    </font>
    <font>
      <b/>
      <u/>
      <sz val="11"/>
      <name val="Arial"/>
      <family val="2"/>
    </font>
    <font>
      <sz val="11"/>
      <color indexed="8"/>
      <name val="Calibri"/>
      <family val="2"/>
    </font>
    <font>
      <sz val="11"/>
      <color indexed="10"/>
      <name val="Calibri"/>
      <family val="2"/>
    </font>
    <font>
      <sz val="10"/>
      <color indexed="8"/>
      <name val="Calibri"/>
      <family val="2"/>
    </font>
    <font>
      <sz val="11"/>
      <name val="Calibri"/>
      <family val="2"/>
    </font>
    <font>
      <sz val="10"/>
      <color indexed="10"/>
      <name val="Arial"/>
      <family val="2"/>
    </font>
    <font>
      <b/>
      <sz val="10"/>
      <color indexed="8"/>
      <name val="Arial"/>
      <family val="2"/>
    </font>
    <font>
      <b/>
      <sz val="10"/>
      <color indexed="10"/>
      <name val="Arial"/>
      <family val="2"/>
    </font>
    <font>
      <b/>
      <sz val="12"/>
      <color indexed="8"/>
      <name val="Calibri"/>
      <family val="2"/>
    </font>
    <font>
      <b/>
      <sz val="10"/>
      <color indexed="8"/>
      <name val="Calibri"/>
      <family val="2"/>
    </font>
    <font>
      <sz val="8"/>
      <name val="Calibri"/>
      <family val="2"/>
    </font>
    <font>
      <vertAlign val="superscript"/>
      <sz val="9"/>
      <name val="Arial"/>
      <family val="2"/>
    </font>
    <font>
      <b/>
      <sz val="9"/>
      <name val="Arial"/>
      <family val="2"/>
    </font>
    <font>
      <b/>
      <vertAlign val="superscript"/>
      <sz val="9"/>
      <name val="Arial"/>
      <family val="2"/>
    </font>
    <font>
      <sz val="12"/>
      <name val="Tahoma"/>
      <family val="2"/>
    </font>
    <font>
      <i/>
      <sz val="10"/>
      <color indexed="8"/>
      <name val="Arial"/>
      <family val="2"/>
    </font>
    <font>
      <u/>
      <sz val="10"/>
      <color theme="10"/>
      <name val="Arial"/>
      <family val="2"/>
    </font>
    <font>
      <sz val="11"/>
      <color theme="1"/>
      <name val="Calibri"/>
      <family val="2"/>
      <charset val="134"/>
      <scheme val="minor"/>
    </font>
    <font>
      <sz val="11"/>
      <color rgb="FFFF0000"/>
      <name val="Calibri"/>
      <family val="2"/>
      <scheme val="minor"/>
    </font>
    <font>
      <sz val="10"/>
      <color theme="1"/>
      <name val="Arial"/>
      <family val="2"/>
    </font>
    <font>
      <sz val="10"/>
      <color rgb="FFFF0000"/>
      <name val="Arial"/>
      <family val="2"/>
    </font>
    <font>
      <sz val="10"/>
      <color theme="1"/>
      <name val="Calibri"/>
      <family val="2"/>
      <scheme val="minor"/>
    </font>
    <font>
      <sz val="10"/>
      <name val="Calibri"/>
      <family val="2"/>
      <scheme val="minor"/>
    </font>
    <font>
      <sz val="10"/>
      <color rgb="FF00B0F0"/>
      <name val="Arial"/>
      <family val="2"/>
    </font>
    <font>
      <b/>
      <sz val="10"/>
      <color theme="1"/>
      <name val="Arial"/>
      <family val="2"/>
    </font>
    <font>
      <sz val="11"/>
      <name val="Calibri"/>
      <family val="2"/>
      <scheme val="minor"/>
    </font>
    <font>
      <b/>
      <sz val="10"/>
      <color rgb="FFFF0000"/>
      <name val="Arial"/>
      <family val="2"/>
    </font>
    <font>
      <vertAlign val="superscript"/>
      <sz val="10"/>
      <color rgb="FFFF0000"/>
      <name val="Arial"/>
      <family val="2"/>
    </font>
    <font>
      <sz val="10"/>
      <color rgb="FFFF0000"/>
      <name val="Calibri"/>
      <family val="2"/>
      <scheme val="minor"/>
    </font>
    <font>
      <b/>
      <vertAlign val="superscript"/>
      <sz val="10"/>
      <color rgb="FFFF0000"/>
      <name val="Arial"/>
      <family val="2"/>
    </font>
    <font>
      <b/>
      <u/>
      <sz val="12"/>
      <name val="Times New Roman"/>
      <family val="1"/>
    </font>
    <font>
      <sz val="11"/>
      <name val="Times New Roman"/>
      <family val="1"/>
    </font>
    <font>
      <sz val="11"/>
      <name val="Arial"/>
      <family val="2"/>
    </font>
    <font>
      <b/>
      <u/>
      <sz val="11"/>
      <name val="Times New Roman"/>
      <family val="1"/>
    </font>
    <font>
      <sz val="11"/>
      <color theme="1"/>
      <name val="Times New Roman"/>
      <family val="1"/>
    </font>
    <font>
      <b/>
      <sz val="11"/>
      <color theme="1"/>
      <name val="Times New Roman"/>
      <family val="1"/>
    </font>
    <font>
      <b/>
      <sz val="11"/>
      <name val="Times New Roman"/>
      <family val="1"/>
    </font>
    <font>
      <sz val="11"/>
      <color theme="1"/>
      <name val="Arial"/>
      <family val="2"/>
    </font>
    <font>
      <sz val="11"/>
      <name val="Verdana"/>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hair">
        <color indexed="8"/>
      </right>
      <top style="hair">
        <color indexed="8"/>
      </top>
      <bottom style="hair">
        <color indexed="8"/>
      </bottom>
      <diagonal/>
    </border>
    <border>
      <left style="thin">
        <color theme="8"/>
      </left>
      <right style="thin">
        <color theme="8"/>
      </right>
      <top style="thin">
        <color theme="8"/>
      </top>
      <bottom style="thin">
        <color theme="8"/>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8" tint="0.39991454817346722"/>
      </left>
      <right style="thin">
        <color theme="8" tint="0.39991454817346722"/>
      </right>
      <top style="thin">
        <color theme="8" tint="0.39991454817346722"/>
      </top>
      <bottom style="thin">
        <color theme="8" tint="0.39991454817346722"/>
      </bottom>
      <diagonal/>
    </border>
    <border>
      <left style="thin">
        <color theme="8" tint="0.39991454817346722"/>
      </left>
      <right style="thin">
        <color theme="8" tint="0.39991454817346722"/>
      </right>
      <top style="thin">
        <color theme="8" tint="0.39991454817346722"/>
      </top>
      <bottom style="thin">
        <color theme="8" tint="0.39994506668294322"/>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1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4" fontId="29" fillId="0" borderId="0" applyFont="0" applyFill="0" applyBorder="0" applyAlignment="0" applyProtection="0"/>
    <xf numFmtId="169" fontId="2" fillId="0" borderId="0" applyFill="0" applyBorder="0" applyAlignment="0" applyProtection="0"/>
    <xf numFmtId="0" fontId="1" fillId="0" borderId="0"/>
    <xf numFmtId="0" fontId="1" fillId="0" borderId="0"/>
    <xf numFmtId="0" fontId="1" fillId="0" borderId="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lignment vertical="center"/>
    </xf>
    <xf numFmtId="0" fontId="2" fillId="0" borderId="0"/>
    <xf numFmtId="0" fontId="2" fillId="0" borderId="0"/>
    <xf numFmtId="0" fontId="2" fillId="0" borderId="0"/>
    <xf numFmtId="0" fontId="2" fillId="0" borderId="0"/>
    <xf numFmtId="0" fontId="27" fillId="0" borderId="0">
      <alignment vertical="center"/>
    </xf>
    <xf numFmtId="0" fontId="27" fillId="0" borderId="0">
      <alignment vertical="center"/>
    </xf>
    <xf numFmtId="0" fontId="2"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xf numFmtId="0" fontId="2" fillId="23" borderId="7" applyNumberForma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50">
    <xf numFmtId="0" fontId="0" fillId="0" borderId="0" xfId="0"/>
    <xf numFmtId="41" fontId="0" fillId="0" borderId="0" xfId="0" applyNumberFormat="1"/>
    <xf numFmtId="0" fontId="31" fillId="0" borderId="0" xfId="0" applyFont="1"/>
    <xf numFmtId="0" fontId="31" fillId="0" borderId="0" xfId="0" applyFont="1" applyAlignment="1">
      <alignment horizontal="right" vertical="top"/>
    </xf>
    <xf numFmtId="0" fontId="5" fillId="0" borderId="0" xfId="0" applyFont="1"/>
    <xf numFmtId="2" fontId="2" fillId="0" borderId="0" xfId="0" applyNumberFormat="1" applyFont="1" applyAlignment="1">
      <alignment vertical="center"/>
    </xf>
    <xf numFmtId="0" fontId="2" fillId="0" borderId="0" xfId="0" applyFont="1" applyAlignment="1">
      <alignment vertical="center"/>
    </xf>
    <xf numFmtId="0" fontId="2" fillId="0" borderId="0" xfId="0" applyFont="1"/>
    <xf numFmtId="0" fontId="31" fillId="0" borderId="0" xfId="0" applyFont="1" applyAlignment="1">
      <alignment horizontal="center" vertical="center"/>
    </xf>
    <xf numFmtId="0" fontId="30" fillId="0" borderId="0" xfId="0" applyFont="1"/>
    <xf numFmtId="0" fontId="32" fillId="0" borderId="0" xfId="0" applyFont="1"/>
    <xf numFmtId="43" fontId="31" fillId="0" borderId="0" xfId="0" applyNumberFormat="1" applyFont="1" applyAlignment="1">
      <alignment horizontal="right"/>
    </xf>
    <xf numFmtId="0" fontId="36" fillId="0" borderId="0" xfId="0" applyFont="1"/>
    <xf numFmtId="43" fontId="37" fillId="0" borderId="0" xfId="0" applyNumberFormat="1" applyFont="1" applyAlignment="1">
      <alignment horizontal="right"/>
    </xf>
    <xf numFmtId="0" fontId="33" fillId="0" borderId="0" xfId="0" applyFont="1" applyAlignment="1">
      <alignment horizontal="center" vertical="center"/>
    </xf>
    <xf numFmtId="2" fontId="33" fillId="0" borderId="0" xfId="0" applyNumberFormat="1" applyFont="1" applyAlignment="1">
      <alignment horizontal="center" vertical="center"/>
    </xf>
    <xf numFmtId="0" fontId="33" fillId="24" borderId="0" xfId="0" applyFont="1" applyFill="1" applyAlignment="1">
      <alignment horizontal="center" vertical="center"/>
    </xf>
    <xf numFmtId="0" fontId="3" fillId="0" borderId="0" xfId="0" applyFont="1" applyAlignment="1">
      <alignment horizontal="right" vertical="top" wrapText="1"/>
    </xf>
    <xf numFmtId="43" fontId="3" fillId="0" borderId="0" xfId="0" applyNumberFormat="1"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43" fontId="2" fillId="0" borderId="0" xfId="0" applyNumberFormat="1" applyFont="1" applyAlignment="1">
      <alignment horizontal="center" vertical="center"/>
    </xf>
    <xf numFmtId="0" fontId="2" fillId="24" borderId="0" xfId="0" applyFont="1" applyFill="1" applyAlignment="1">
      <alignment horizontal="right" vertical="center"/>
    </xf>
    <xf numFmtId="1" fontId="5" fillId="0" borderId="11" xfId="0" applyNumberFormat="1" applyFont="1" applyBorder="1" applyAlignment="1">
      <alignment horizontal="center" vertical="center"/>
    </xf>
    <xf numFmtId="1"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67" fontId="5" fillId="0" borderId="11" xfId="0" applyNumberFormat="1" applyFont="1" applyBorder="1" applyAlignment="1">
      <alignment horizontal="right" vertical="center"/>
    </xf>
    <xf numFmtId="2" fontId="47" fillId="0" borderId="0" xfId="0" applyNumberFormat="1" applyFont="1" applyAlignment="1">
      <alignment vertical="center"/>
    </xf>
    <xf numFmtId="0" fontId="47" fillId="0" borderId="0" xfId="0" applyFont="1" applyAlignment="1">
      <alignment vertical="center"/>
    </xf>
    <xf numFmtId="0" fontId="5" fillId="0" borderId="11" xfId="0" applyFont="1" applyBorder="1" applyAlignment="1">
      <alignment horizontal="justify" vertical="top" wrapText="1"/>
    </xf>
    <xf numFmtId="2" fontId="48" fillId="0" borderId="0" xfId="0" applyNumberFormat="1" applyFont="1" applyAlignment="1">
      <alignment vertical="center"/>
    </xf>
    <xf numFmtId="0" fontId="48" fillId="0" borderId="0" xfId="0" applyFont="1" applyAlignment="1">
      <alignment vertical="center"/>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top"/>
    </xf>
    <xf numFmtId="0" fontId="49" fillId="0" borderId="0" xfId="0" applyFont="1"/>
    <xf numFmtId="0" fontId="2" fillId="0" borderId="0" xfId="0" applyFont="1" applyAlignment="1">
      <alignment vertical="top"/>
    </xf>
    <xf numFmtId="2" fontId="5" fillId="0" borderId="11" xfId="0" applyNumberFormat="1" applyFont="1" applyBorder="1" applyAlignment="1">
      <alignment horizontal="right" vertical="center"/>
    </xf>
    <xf numFmtId="0" fontId="5" fillId="0" borderId="11" xfId="0" applyFont="1" applyBorder="1"/>
    <xf numFmtId="0" fontId="50" fillId="0" borderId="0" xfId="0" applyFont="1"/>
    <xf numFmtId="2" fontId="40" fillId="0" borderId="11" xfId="0" applyNumberFormat="1" applyFont="1" applyBorder="1" applyAlignment="1">
      <alignment horizontal="right" vertical="center"/>
    </xf>
    <xf numFmtId="0" fontId="47" fillId="0" borderId="0" xfId="0" applyFont="1"/>
    <xf numFmtId="0" fontId="3" fillId="0" borderId="11" xfId="0" applyFont="1" applyBorder="1" applyAlignment="1">
      <alignment horizontal="right" vertical="center" wrapText="1"/>
    </xf>
    <xf numFmtId="2" fontId="31" fillId="0" borderId="0" xfId="0" applyNumberFormat="1" applyFont="1" applyAlignment="1">
      <alignment horizontal="center"/>
    </xf>
    <xf numFmtId="0" fontId="31" fillId="0" borderId="0" xfId="0" applyFont="1" applyAlignment="1">
      <alignment horizontal="center"/>
    </xf>
    <xf numFmtId="0" fontId="51" fillId="0" borderId="0" xfId="0" applyFont="1"/>
    <xf numFmtId="0" fontId="3" fillId="0" borderId="0" xfId="0" applyFont="1" applyAlignment="1">
      <alignment horizontal="left" vertical="top" wrapText="1"/>
    </xf>
    <xf numFmtId="2" fontId="3" fillId="0" borderId="0" xfId="0" applyNumberFormat="1" applyFont="1" applyAlignment="1">
      <alignment horizontal="right" vertical="top" wrapText="1"/>
    </xf>
    <xf numFmtId="0" fontId="3" fillId="0" borderId="0" xfId="0" applyFont="1" applyAlignment="1">
      <alignment vertical="center"/>
    </xf>
    <xf numFmtId="0" fontId="46" fillId="0" borderId="0" xfId="0" applyFont="1"/>
    <xf numFmtId="0" fontId="2" fillId="0" borderId="11" xfId="0" applyFont="1" applyBorder="1" applyAlignment="1">
      <alignment horizontal="center" vertical="center" wrapText="1"/>
    </xf>
    <xf numFmtId="2" fontId="3" fillId="0" borderId="11" xfId="0" applyNumberFormat="1" applyFont="1" applyBorder="1" applyAlignment="1">
      <alignment vertical="center"/>
    </xf>
    <xf numFmtId="0" fontId="2" fillId="0" borderId="11" xfId="0" applyFont="1" applyBorder="1" applyAlignment="1">
      <alignment horizontal="justify" vertical="top" wrapText="1"/>
    </xf>
    <xf numFmtId="0" fontId="2" fillId="0" borderId="11" xfId="0" applyFont="1" applyBorder="1" applyAlignment="1">
      <alignment horizontal="center" vertical="center"/>
    </xf>
    <xf numFmtId="2" fontId="2" fillId="0" borderId="11" xfId="0" applyNumberFormat="1" applyFont="1" applyBorder="1" applyAlignment="1">
      <alignment horizontal="center" vertical="center"/>
    </xf>
    <xf numFmtId="2" fontId="2" fillId="0" borderId="11" xfId="0" applyNumberFormat="1" applyFont="1" applyBorder="1" applyAlignment="1">
      <alignment vertical="center"/>
    </xf>
    <xf numFmtId="0" fontId="2" fillId="0" borderId="11" xfId="0" applyFont="1" applyBorder="1" applyAlignment="1">
      <alignment horizontal="left" vertical="top" wrapText="1"/>
    </xf>
    <xf numFmtId="2" fontId="3" fillId="0" borderId="11" xfId="0" applyNumberFormat="1" applyFont="1" applyBorder="1"/>
    <xf numFmtId="0" fontId="2" fillId="0" borderId="11" xfId="0" applyFont="1" applyBorder="1" applyAlignment="1">
      <alignment horizontal="justify" vertical="center" wrapText="1"/>
    </xf>
    <xf numFmtId="2" fontId="2" fillId="0" borderId="11" xfId="0" applyNumberFormat="1" applyFont="1" applyBorder="1" applyAlignment="1">
      <alignment horizontal="center"/>
    </xf>
    <xf numFmtId="0" fontId="2" fillId="0" borderId="11" xfId="0" applyFont="1" applyBorder="1" applyAlignment="1">
      <alignment horizontal="center" vertical="top"/>
    </xf>
    <xf numFmtId="0" fontId="2" fillId="0" borderId="11" xfId="0" applyFont="1" applyBorder="1"/>
    <xf numFmtId="0" fontId="3" fillId="0" borderId="11" xfId="0" applyFont="1" applyBorder="1"/>
    <xf numFmtId="2" fontId="2" fillId="0" borderId="11" xfId="0" applyNumberFormat="1" applyFont="1" applyBorder="1" applyAlignment="1">
      <alignment horizontal="right" vertical="center"/>
    </xf>
    <xf numFmtId="2" fontId="2" fillId="0" borderId="11" xfId="0" applyNumberFormat="1" applyFont="1" applyBorder="1" applyAlignment="1">
      <alignment horizontal="center" vertical="center" wrapText="1"/>
    </xf>
    <xf numFmtId="2" fontId="2" fillId="0" borderId="11" xfId="0" applyNumberFormat="1" applyFont="1" applyBorder="1" applyAlignment="1">
      <alignment vertical="center" wrapText="1"/>
    </xf>
    <xf numFmtId="0" fontId="47" fillId="0" borderId="11" xfId="0" applyFont="1" applyBorder="1" applyAlignment="1">
      <alignment vertical="center"/>
    </xf>
    <xf numFmtId="0" fontId="47" fillId="0" borderId="11" xfId="0" applyFont="1" applyBorder="1" applyAlignment="1">
      <alignment horizontal="center" vertical="center"/>
    </xf>
    <xf numFmtId="0" fontId="47" fillId="0" borderId="11" xfId="0" applyFont="1" applyBorder="1"/>
    <xf numFmtId="2" fontId="2" fillId="0" borderId="11" xfId="0" applyNumberFormat="1" applyFont="1" applyBorder="1"/>
    <xf numFmtId="0" fontId="34" fillId="0" borderId="11" xfId="0" applyFont="1" applyBorder="1" applyAlignment="1">
      <alignment horizontal="center" vertical="top" wrapText="1"/>
    </xf>
    <xf numFmtId="2" fontId="34" fillId="0" borderId="11" xfId="0" applyNumberFormat="1" applyFont="1" applyBorder="1" applyAlignment="1">
      <alignment horizontal="center" vertical="top" wrapText="1"/>
    </xf>
    <xf numFmtId="0" fontId="34" fillId="0" borderId="11" xfId="0" applyFont="1" applyBorder="1" applyAlignment="1">
      <alignment horizontal="center" vertical="center" wrapText="1"/>
    </xf>
    <xf numFmtId="0" fontId="34" fillId="0" borderId="11" xfId="0" applyFont="1" applyBorder="1" applyAlignment="1">
      <alignment horizontal="right" vertical="top" wrapText="1"/>
    </xf>
    <xf numFmtId="0" fontId="24" fillId="0" borderId="11" xfId="0" applyFont="1" applyBorder="1" applyAlignment="1">
      <alignment horizontal="center" vertical="center" wrapText="1"/>
    </xf>
    <xf numFmtId="43" fontId="3" fillId="0" borderId="11" xfId="0" applyNumberFormat="1" applyFont="1" applyBorder="1" applyAlignment="1">
      <alignment horizontal="right"/>
    </xf>
    <xf numFmtId="0" fontId="3" fillId="0" borderId="11" xfId="0" applyFont="1" applyBorder="1" applyAlignment="1">
      <alignment horizontal="right"/>
    </xf>
    <xf numFmtId="43" fontId="2" fillId="0" borderId="11" xfId="0" applyNumberFormat="1" applyFont="1" applyBorder="1" applyAlignment="1">
      <alignment horizontal="right" vertical="center"/>
    </xf>
    <xf numFmtId="0" fontId="2" fillId="0" borderId="11" xfId="0" applyFont="1" applyBorder="1" applyAlignment="1">
      <alignment horizontal="right" vertical="center" wrapText="1"/>
    </xf>
    <xf numFmtId="0" fontId="24" fillId="0" borderId="11" xfId="47" applyFont="1" applyBorder="1" applyAlignment="1">
      <alignment horizontal="center" vertical="center"/>
    </xf>
    <xf numFmtId="2" fontId="2" fillId="0" borderId="11" xfId="47" applyNumberFormat="1" applyBorder="1" applyAlignment="1">
      <alignment horizontal="center" vertical="center" wrapText="1"/>
    </xf>
    <xf numFmtId="167" fontId="2" fillId="0" borderId="11" xfId="47" applyNumberFormat="1" applyBorder="1" applyAlignment="1">
      <alignment horizontal="center" vertical="center" wrapText="1"/>
    </xf>
    <xf numFmtId="0" fontId="2" fillId="24" borderId="11" xfId="47" applyFill="1" applyBorder="1" applyAlignment="1">
      <alignment horizontal="center" vertical="center" wrapText="1"/>
    </xf>
    <xf numFmtId="0" fontId="3" fillId="0" borderId="11" xfId="47" applyFont="1" applyBorder="1" applyAlignment="1">
      <alignment horizontal="right" wrapText="1"/>
    </xf>
    <xf numFmtId="0" fontId="3" fillId="0" borderId="11" xfId="47" applyFont="1" applyBorder="1" applyAlignment="1">
      <alignment vertical="center"/>
    </xf>
    <xf numFmtId="167" fontId="2" fillId="0" borderId="11" xfId="47" applyNumberFormat="1" applyBorder="1" applyAlignment="1">
      <alignment vertical="center"/>
    </xf>
    <xf numFmtId="43" fontId="2" fillId="0" borderId="11" xfId="47" applyNumberFormat="1" applyBorder="1"/>
    <xf numFmtId="0" fontId="2" fillId="24" borderId="11" xfId="47" applyFill="1" applyBorder="1" applyAlignment="1">
      <alignment horizontal="right" vertical="center"/>
    </xf>
    <xf numFmtId="0" fontId="24" fillId="0" borderId="11" xfId="0" applyFont="1" applyBorder="1" applyAlignment="1">
      <alignment horizontal="center" vertical="center"/>
    </xf>
    <xf numFmtId="1" fontId="24" fillId="0" borderId="11" xfId="0" applyNumberFormat="1" applyFont="1" applyBorder="1" applyAlignment="1">
      <alignment horizontal="center" vertical="center"/>
    </xf>
    <xf numFmtId="167" fontId="24" fillId="0" borderId="11" xfId="0" applyNumberFormat="1" applyFont="1" applyBorder="1" applyAlignment="1">
      <alignment horizontal="center" vertical="center"/>
    </xf>
    <xf numFmtId="2" fontId="24" fillId="0" borderId="11" xfId="0" applyNumberFormat="1" applyFont="1" applyBorder="1" applyAlignment="1">
      <alignment horizontal="center" vertical="center"/>
    </xf>
    <xf numFmtId="167" fontId="24" fillId="0" borderId="11" xfId="0" applyNumberFormat="1" applyFont="1" applyBorder="1" applyAlignment="1">
      <alignment horizontal="center" vertical="center" wrapText="1"/>
    </xf>
    <xf numFmtId="0" fontId="47" fillId="0" borderId="11" xfId="0" applyFont="1" applyBorder="1" applyAlignment="1">
      <alignment horizontal="justify" vertical="top" wrapText="1"/>
    </xf>
    <xf numFmtId="0" fontId="3" fillId="0" borderId="11" xfId="0" applyFont="1" applyBorder="1" applyAlignment="1">
      <alignment horizontal="right" vertical="top" wrapText="1"/>
    </xf>
    <xf numFmtId="0" fontId="3" fillId="0" borderId="11" xfId="0" applyFont="1" applyBorder="1" applyAlignment="1">
      <alignment vertical="top"/>
    </xf>
    <xf numFmtId="0" fontId="24" fillId="0" borderId="11" xfId="0" applyFont="1" applyBorder="1" applyAlignment="1">
      <alignment horizontal="justify" vertical="center" wrapText="1"/>
    </xf>
    <xf numFmtId="167" fontId="2" fillId="0" borderId="11" xfId="0" applyNumberFormat="1" applyFont="1" applyBorder="1" applyAlignment="1">
      <alignment horizontal="center" vertical="center"/>
    </xf>
    <xf numFmtId="2" fontId="3" fillId="0" borderId="11" xfId="0" applyNumberFormat="1" applyFont="1" applyBorder="1" applyAlignment="1">
      <alignment horizontal="right"/>
    </xf>
    <xf numFmtId="2" fontId="24" fillId="24" borderId="11" xfId="0" applyNumberFormat="1" applyFont="1" applyFill="1" applyBorder="1" applyAlignment="1">
      <alignment horizontal="center" vertical="center" wrapText="1"/>
    </xf>
    <xf numFmtId="2" fontId="2" fillId="24" borderId="11" xfId="0" applyNumberFormat="1" applyFont="1" applyFill="1" applyBorder="1" applyAlignment="1">
      <alignment horizontal="right" vertical="center"/>
    </xf>
    <xf numFmtId="0" fontId="2" fillId="24" borderId="11" xfId="0" applyFont="1" applyFill="1" applyBorder="1" applyAlignment="1">
      <alignment horizontal="center" vertical="center"/>
    </xf>
    <xf numFmtId="0" fontId="2" fillId="0" borderId="11" xfId="0" applyFont="1" applyBorder="1" applyAlignment="1">
      <alignment horizontal="left" vertical="top"/>
    </xf>
    <xf numFmtId="1" fontId="2" fillId="0" borderId="11" xfId="0" applyNumberFormat="1" applyFont="1" applyBorder="1" applyAlignment="1">
      <alignment horizontal="center" vertical="center"/>
    </xf>
    <xf numFmtId="0" fontId="2" fillId="0" borderId="11" xfId="0" applyFont="1" applyBorder="1" applyAlignment="1">
      <alignment vertical="center"/>
    </xf>
    <xf numFmtId="0" fontId="24" fillId="24" borderId="11" xfId="0" applyFont="1" applyFill="1" applyBorder="1" applyAlignment="1">
      <alignment horizontal="center" vertical="center"/>
    </xf>
    <xf numFmtId="0" fontId="47" fillId="0" borderId="11" xfId="0" applyFont="1" applyBorder="1" applyAlignment="1">
      <alignment horizontal="justify" vertical="center" wrapText="1"/>
    </xf>
    <xf numFmtId="2" fontId="3" fillId="0" borderId="11" xfId="0" applyNumberFormat="1" applyFont="1" applyBorder="1" applyAlignment="1">
      <alignment horizontal="right" vertical="center"/>
    </xf>
    <xf numFmtId="0" fontId="3" fillId="0" borderId="11" xfId="0" applyFont="1" applyBorder="1" applyAlignment="1">
      <alignment vertical="center"/>
    </xf>
    <xf numFmtId="0" fontId="2" fillId="24" borderId="11" xfId="0" applyFont="1" applyFill="1" applyBorder="1" applyAlignment="1">
      <alignment horizontal="right"/>
    </xf>
    <xf numFmtId="49" fontId="24" fillId="0" borderId="11" xfId="0" applyNumberFormat="1" applyFont="1" applyBorder="1" applyAlignment="1">
      <alignment horizontal="center" vertical="center"/>
    </xf>
    <xf numFmtId="1" fontId="47" fillId="0" borderId="11" xfId="0" applyNumberFormat="1" applyFont="1" applyBorder="1" applyAlignment="1">
      <alignment horizontal="center" vertical="center"/>
    </xf>
    <xf numFmtId="2" fontId="47" fillId="0" borderId="11" xfId="0" applyNumberFormat="1" applyFont="1" applyBorder="1" applyAlignment="1">
      <alignment vertical="center"/>
    </xf>
    <xf numFmtId="2" fontId="2" fillId="0" borderId="11" xfId="0" applyNumberFormat="1" applyFont="1" applyBorder="1" applyAlignment="1">
      <alignment vertical="top"/>
    </xf>
    <xf numFmtId="0" fontId="24" fillId="0" borderId="11" xfId="0" applyFont="1" applyBorder="1" applyAlignment="1">
      <alignment horizontal="justify" vertical="top" wrapText="1"/>
    </xf>
    <xf numFmtId="49" fontId="24" fillId="24" borderId="11" xfId="0" applyNumberFormat="1" applyFont="1" applyFill="1" applyBorder="1" applyAlignment="1">
      <alignment horizontal="center" vertical="center"/>
    </xf>
    <xf numFmtId="2" fontId="2" fillId="0" borderId="11" xfId="0" applyNumberFormat="1" applyFont="1" applyBorder="1" applyAlignment="1">
      <alignment horizontal="right" vertical="center" wrapText="1"/>
    </xf>
    <xf numFmtId="0" fontId="2" fillId="24" borderId="11" xfId="0" applyFont="1" applyFill="1" applyBorder="1" applyAlignment="1">
      <alignment horizontal="right" vertical="center"/>
    </xf>
    <xf numFmtId="1" fontId="2" fillId="0" borderId="11" xfId="0" applyNumberFormat="1" applyFont="1" applyBorder="1" applyAlignment="1">
      <alignment horizontal="center"/>
    </xf>
    <xf numFmtId="167" fontId="2" fillId="0" borderId="11" xfId="0" applyNumberFormat="1" applyFont="1" applyBorder="1" applyAlignment="1">
      <alignment horizontal="center"/>
    </xf>
    <xf numFmtId="0" fontId="2" fillId="24" borderId="11" xfId="0" applyFont="1" applyFill="1" applyBorder="1"/>
    <xf numFmtId="0" fontId="3" fillId="0" borderId="11" xfId="0" applyFont="1" applyBorder="1" applyAlignment="1">
      <alignment horizontal="center"/>
    </xf>
    <xf numFmtId="0" fontId="24" fillId="24" borderId="11" xfId="0" applyFont="1" applyFill="1" applyBorder="1" applyAlignment="1">
      <alignment horizontal="center" vertical="center" wrapText="1"/>
    </xf>
    <xf numFmtId="1" fontId="2" fillId="0" borderId="11" xfId="0" applyNumberFormat="1" applyFont="1" applyBorder="1" applyAlignment="1">
      <alignment vertical="center"/>
    </xf>
    <xf numFmtId="0" fontId="3" fillId="0" borderId="11" xfId="0" applyFont="1" applyBorder="1" applyAlignment="1">
      <alignment horizontal="right" wrapText="1"/>
    </xf>
    <xf numFmtId="43" fontId="2" fillId="0" borderId="11" xfId="0" applyNumberFormat="1" applyFont="1" applyBorder="1"/>
    <xf numFmtId="0" fontId="47" fillId="0" borderId="11" xfId="0" applyFont="1" applyBorder="1" applyAlignment="1">
      <alignment horizontal="center" vertical="center" wrapText="1"/>
    </xf>
    <xf numFmtId="2" fontId="47" fillId="0" borderId="11" xfId="0" applyNumberFormat="1" applyFont="1" applyBorder="1" applyAlignment="1">
      <alignment horizontal="center" vertical="center" wrapText="1"/>
    </xf>
    <xf numFmtId="0" fontId="35" fillId="0" borderId="11" xfId="0" applyFont="1" applyBorder="1" applyAlignment="1">
      <alignment horizontal="center" vertical="top"/>
    </xf>
    <xf numFmtId="2" fontId="33" fillId="0" borderId="11" xfId="0" applyNumberFormat="1" applyFont="1" applyBorder="1" applyAlignment="1">
      <alignment horizontal="center" vertical="center"/>
    </xf>
    <xf numFmtId="167" fontId="33" fillId="0" borderId="11" xfId="0" applyNumberFormat="1" applyFont="1" applyBorder="1" applyAlignment="1">
      <alignment horizontal="center" vertical="top"/>
    </xf>
    <xf numFmtId="0" fontId="33" fillId="24" borderId="11" xfId="0" applyFont="1" applyFill="1" applyBorder="1" applyAlignment="1">
      <alignment horizontal="left" vertical="top"/>
    </xf>
    <xf numFmtId="168" fontId="35" fillId="0" borderId="11" xfId="28" applyNumberFormat="1" applyFont="1" applyBorder="1" applyAlignment="1">
      <alignment horizontal="center" vertical="center" wrapText="1"/>
    </xf>
    <xf numFmtId="0" fontId="33" fillId="0" borderId="11" xfId="0" applyFont="1" applyBorder="1" applyAlignment="1">
      <alignment horizontal="center" vertical="center" wrapText="1"/>
    </xf>
    <xf numFmtId="0" fontId="33" fillId="24" borderId="11" xfId="0" applyFont="1" applyFill="1" applyBorder="1" applyAlignment="1">
      <alignment horizontal="right"/>
    </xf>
    <xf numFmtId="2" fontId="47" fillId="25" borderId="11" xfId="0" applyNumberFormat="1" applyFont="1" applyFill="1" applyBorder="1" applyAlignment="1">
      <alignment horizontal="right" vertical="center"/>
    </xf>
    <xf numFmtId="1" fontId="2" fillId="0" borderId="11" xfId="106" applyNumberFormat="1" applyBorder="1" applyAlignment="1">
      <alignment horizontal="center" vertical="center" wrapText="1"/>
    </xf>
    <xf numFmtId="167" fontId="2" fillId="0" borderId="11" xfId="0" applyNumberFormat="1" applyFont="1" applyBorder="1" applyAlignment="1">
      <alignment vertical="center"/>
    </xf>
    <xf numFmtId="1" fontId="2" fillId="0" borderId="11" xfId="0" applyNumberFormat="1" applyFont="1" applyBorder="1" applyAlignment="1">
      <alignment horizontal="center" vertical="center" wrapText="1"/>
    </xf>
    <xf numFmtId="21" fontId="2" fillId="0" borderId="11" xfId="0" applyNumberFormat="1" applyFont="1" applyBorder="1" applyAlignment="1">
      <alignment horizontal="center" vertical="center" wrapText="1"/>
    </xf>
    <xf numFmtId="0" fontId="33" fillId="0" borderId="11" xfId="0" applyFont="1" applyBorder="1" applyAlignment="1">
      <alignment horizontal="center" vertical="center"/>
    </xf>
    <xf numFmtId="0" fontId="33" fillId="24" borderId="11" xfId="0" applyFont="1" applyFill="1" applyBorder="1" applyAlignment="1">
      <alignment horizontal="center" vertical="center"/>
    </xf>
    <xf numFmtId="43" fontId="3" fillId="0" borderId="11" xfId="0" applyNumberFormat="1" applyFont="1" applyBorder="1" applyAlignment="1">
      <alignment horizontal="right" vertical="center"/>
    </xf>
    <xf numFmtId="43" fontId="2" fillId="0" borderId="11" xfId="0" applyNumberFormat="1" applyFont="1" applyBorder="1" applyAlignment="1">
      <alignment horizontal="center" vertical="center"/>
    </xf>
    <xf numFmtId="167" fontId="2" fillId="0" borderId="11" xfId="0" applyNumberFormat="1" applyFont="1" applyBorder="1" applyAlignment="1">
      <alignment horizontal="right" vertical="center"/>
    </xf>
    <xf numFmtId="0" fontId="3" fillId="0" borderId="11" xfId="0" applyFont="1" applyBorder="1" applyAlignment="1">
      <alignment vertical="center" wrapText="1"/>
    </xf>
    <xf numFmtId="166" fontId="2" fillId="0" borderId="11" xfId="0" applyNumberFormat="1" applyFont="1" applyBorder="1" applyAlignment="1">
      <alignment horizontal="right" vertical="center"/>
    </xf>
    <xf numFmtId="2" fontId="3" fillId="0" borderId="11" xfId="0" applyNumberFormat="1" applyFont="1" applyBorder="1" applyAlignment="1">
      <alignment vertical="center" wrapText="1"/>
    </xf>
    <xf numFmtId="49" fontId="2" fillId="0" borderId="11" xfId="0" applyNumberFormat="1" applyFont="1" applyBorder="1" applyAlignment="1">
      <alignment horizontal="center" vertical="center"/>
    </xf>
    <xf numFmtId="2" fontId="2" fillId="0" borderId="11" xfId="106" applyNumberFormat="1" applyBorder="1" applyAlignment="1">
      <alignment horizontal="left" vertical="justify" wrapText="1"/>
    </xf>
    <xf numFmtId="0" fontId="2" fillId="0" borderId="11" xfId="0" applyFont="1" applyBorder="1" applyAlignment="1">
      <alignment vertical="center" wrapText="1"/>
    </xf>
    <xf numFmtId="0" fontId="2" fillId="0" borderId="11" xfId="0" applyFont="1" applyBorder="1" applyAlignment="1">
      <alignment horizontal="left" vertical="center"/>
    </xf>
    <xf numFmtId="0" fontId="2" fillId="0" borderId="11" xfId="0" applyFont="1" applyBorder="1" applyAlignment="1">
      <alignment vertical="top"/>
    </xf>
    <xf numFmtId="0" fontId="3" fillId="0" borderId="11" xfId="0" applyFont="1" applyBorder="1" applyAlignment="1">
      <alignment horizontal="left" vertical="center" wrapText="1"/>
    </xf>
    <xf numFmtId="0" fontId="2" fillId="0" borderId="11" xfId="106" applyBorder="1" applyAlignment="1">
      <alignment horizontal="left" vertical="justify" wrapText="1"/>
    </xf>
    <xf numFmtId="2" fontId="2" fillId="0" borderId="11" xfId="106" applyNumberFormat="1" applyBorder="1" applyAlignment="1">
      <alignment horizontal="center" vertical="center" wrapText="1"/>
    </xf>
    <xf numFmtId="0" fontId="2" fillId="0" borderId="11" xfId="106" applyBorder="1" applyAlignment="1">
      <alignment horizontal="center" vertical="center" wrapText="1"/>
    </xf>
    <xf numFmtId="2" fontId="3" fillId="0" borderId="11" xfId="106" applyNumberFormat="1" applyFont="1" applyBorder="1" applyAlignment="1">
      <alignment horizontal="center" vertical="center" wrapText="1"/>
    </xf>
    <xf numFmtId="2" fontId="2" fillId="0" borderId="11" xfId="106" applyNumberFormat="1" applyBorder="1" applyAlignment="1">
      <alignment horizontal="right" vertical="center" wrapText="1"/>
    </xf>
    <xf numFmtId="0" fontId="2" fillId="0" borderId="11" xfId="106" applyBorder="1" applyAlignment="1">
      <alignment vertical="justify" wrapText="1"/>
    </xf>
    <xf numFmtId="0" fontId="2" fillId="0" borderId="11" xfId="106" applyBorder="1" applyAlignment="1">
      <alignment horizontal="left" vertical="center" wrapText="1"/>
    </xf>
    <xf numFmtId="0" fontId="3" fillId="24" borderId="11" xfId="0" applyFont="1" applyFill="1" applyBorder="1" applyAlignment="1">
      <alignment horizontal="right"/>
    </xf>
    <xf numFmtId="2" fontId="3" fillId="24" borderId="11" xfId="106" applyNumberFormat="1" applyFont="1" applyFill="1" applyBorder="1" applyAlignment="1">
      <alignment horizontal="left" vertical="center" wrapText="1"/>
    </xf>
    <xf numFmtId="0" fontId="2" fillId="0" borderId="11" xfId="106" applyBorder="1" applyAlignment="1">
      <alignment horizontal="justify" vertical="center" wrapText="1"/>
    </xf>
    <xf numFmtId="2" fontId="2" fillId="24" borderId="11" xfId="106" applyNumberFormat="1" applyFill="1" applyBorder="1" applyAlignment="1">
      <alignment horizontal="right" vertical="center" wrapText="1"/>
    </xf>
    <xf numFmtId="0" fontId="3" fillId="0" borderId="11" xfId="106" applyFont="1" applyBorder="1" applyAlignment="1">
      <alignment horizontal="right" vertical="center" wrapText="1"/>
    </xf>
    <xf numFmtId="0" fontId="3" fillId="0" borderId="11" xfId="31" applyFont="1" applyBorder="1" applyAlignment="1">
      <alignment horizontal="right" vertical="center" wrapText="1"/>
    </xf>
    <xf numFmtId="43" fontId="3" fillId="0" borderId="11" xfId="0" applyNumberFormat="1" applyFont="1" applyBorder="1" applyAlignment="1">
      <alignment vertical="center"/>
    </xf>
    <xf numFmtId="2" fontId="3" fillId="0" borderId="11" xfId="31" applyNumberFormat="1" applyFont="1" applyBorder="1" applyAlignment="1">
      <alignment horizontal="left" vertical="center"/>
    </xf>
    <xf numFmtId="43" fontId="3" fillId="0" borderId="11" xfId="0" applyNumberFormat="1" applyFont="1" applyBorder="1"/>
    <xf numFmtId="2" fontId="3" fillId="0" borderId="11" xfId="31" applyNumberFormat="1" applyFont="1" applyBorder="1" applyAlignment="1">
      <alignment horizontal="left"/>
    </xf>
    <xf numFmtId="0" fontId="2" fillId="0" borderId="11" xfId="106" applyBorder="1" applyAlignment="1">
      <alignment horizontal="right" vertical="center" wrapText="1"/>
    </xf>
    <xf numFmtId="0" fontId="2" fillId="0" borderId="11" xfId="47" applyBorder="1" applyAlignment="1">
      <alignment horizontal="left" vertical="center" wrapText="1"/>
    </xf>
    <xf numFmtId="1" fontId="2" fillId="0" borderId="11" xfId="47" applyNumberFormat="1" applyBorder="1" applyAlignment="1">
      <alignment horizontal="center" vertical="center"/>
    </xf>
    <xf numFmtId="0" fontId="2" fillId="0" borderId="11" xfId="47" applyBorder="1" applyAlignment="1">
      <alignment horizontal="center" vertical="center" wrapText="1"/>
    </xf>
    <xf numFmtId="0" fontId="3" fillId="0" borderId="11" xfId="47" applyFont="1" applyBorder="1" applyAlignment="1">
      <alignment horizontal="right"/>
    </xf>
    <xf numFmtId="0" fontId="3" fillId="0" borderId="11" xfId="47" applyFont="1" applyBorder="1" applyAlignment="1">
      <alignment horizontal="center" vertical="center" wrapText="1"/>
    </xf>
    <xf numFmtId="0" fontId="2" fillId="0" borderId="11" xfId="47" applyBorder="1" applyAlignment="1">
      <alignment horizontal="right" vertical="center" wrapText="1"/>
    </xf>
    <xf numFmtId="0" fontId="2" fillId="0" borderId="11" xfId="47" applyBorder="1" applyAlignment="1">
      <alignment horizontal="justify" vertical="center" wrapText="1"/>
    </xf>
    <xf numFmtId="0" fontId="2" fillId="0" borderId="11" xfId="0" applyFont="1" applyBorder="1" applyAlignment="1">
      <alignment horizontal="right"/>
    </xf>
    <xf numFmtId="2" fontId="2" fillId="0" borderId="11" xfId="47" applyNumberFormat="1" applyBorder="1" applyAlignment="1">
      <alignment horizontal="right" vertical="center" wrapText="1"/>
    </xf>
    <xf numFmtId="0" fontId="2" fillId="0" borderId="11" xfId="0" applyFont="1" applyBorder="1" applyAlignment="1">
      <alignment vertical="top" wrapText="1"/>
    </xf>
    <xf numFmtId="0" fontId="2" fillId="0" borderId="11" xfId="47" applyBorder="1" applyAlignment="1">
      <alignment horizontal="left" wrapText="1"/>
    </xf>
    <xf numFmtId="0" fontId="2" fillId="0" borderId="11" xfId="0" applyFont="1" applyBorder="1" applyAlignment="1">
      <alignment horizontal="right" vertical="center"/>
    </xf>
    <xf numFmtId="2" fontId="3" fillId="0" borderId="11" xfId="47" applyNumberFormat="1" applyFont="1" applyBorder="1" applyAlignment="1">
      <alignment horizontal="center" vertical="center" wrapText="1"/>
    </xf>
    <xf numFmtId="167" fontId="47" fillId="0" borderId="11" xfId="0" applyNumberFormat="1" applyFont="1" applyBorder="1" applyAlignment="1">
      <alignment horizontal="center" vertical="center" wrapText="1"/>
    </xf>
    <xf numFmtId="0" fontId="47" fillId="25" borderId="11" xfId="0" applyFont="1" applyFill="1" applyBorder="1" applyAlignment="1">
      <alignment horizontal="center" vertical="center" wrapText="1"/>
    </xf>
    <xf numFmtId="2" fontId="47" fillId="0" borderId="11" xfId="0" applyNumberFormat="1" applyFont="1" applyBorder="1" applyAlignment="1">
      <alignment horizontal="right" vertical="center"/>
    </xf>
    <xf numFmtId="1" fontId="47" fillId="0" borderId="11" xfId="0" applyNumberFormat="1" applyFont="1" applyBorder="1" applyAlignment="1">
      <alignment vertical="center"/>
    </xf>
    <xf numFmtId="0" fontId="2" fillId="0" borderId="11" xfId="0" applyFont="1" applyBorder="1" applyAlignment="1">
      <alignment horizontal="right" wrapText="1"/>
    </xf>
    <xf numFmtId="0" fontId="47" fillId="25" borderId="11" xfId="0" applyFont="1" applyFill="1" applyBorder="1" applyAlignment="1">
      <alignment horizontal="right"/>
    </xf>
    <xf numFmtId="0" fontId="2" fillId="0" borderId="11" xfId="47" applyBorder="1" applyAlignment="1">
      <alignment horizontal="left" vertical="top" wrapText="1"/>
    </xf>
    <xf numFmtId="49" fontId="2" fillId="0" borderId="11" xfId="0" applyNumberFormat="1" applyFont="1" applyBorder="1" applyAlignment="1">
      <alignment horizontal="center" vertical="center" wrapText="1"/>
    </xf>
    <xf numFmtId="1" fontId="47" fillId="0" borderId="11" xfId="0" applyNumberFormat="1" applyFont="1" applyBorder="1" applyAlignment="1">
      <alignment horizontal="center" vertical="center" wrapText="1"/>
    </xf>
    <xf numFmtId="2" fontId="47" fillId="0" borderId="11" xfId="0" applyNumberFormat="1" applyFont="1" applyBorder="1" applyAlignment="1">
      <alignment horizontal="right" vertical="center" wrapText="1"/>
    </xf>
    <xf numFmtId="2" fontId="3" fillId="0" borderId="11" xfId="0" applyNumberFormat="1" applyFont="1" applyBorder="1" applyAlignment="1">
      <alignment horizontal="right" vertical="top" wrapText="1"/>
    </xf>
    <xf numFmtId="0" fontId="2" fillId="0" borderId="11" xfId="47" applyBorder="1" applyAlignment="1">
      <alignment horizontal="center" vertical="center"/>
    </xf>
    <xf numFmtId="1" fontId="2" fillId="0" borderId="11" xfId="47" applyNumberFormat="1" applyBorder="1" applyAlignment="1">
      <alignment vertical="center" wrapText="1"/>
    </xf>
    <xf numFmtId="167" fontId="2" fillId="0" borderId="11" xfId="47" applyNumberFormat="1" applyBorder="1" applyAlignment="1">
      <alignment vertical="center" wrapText="1"/>
    </xf>
    <xf numFmtId="0" fontId="2" fillId="25" borderId="11" xfId="47" applyFill="1" applyBorder="1" applyAlignment="1">
      <alignment horizontal="center" vertical="center" wrapText="1"/>
    </xf>
    <xf numFmtId="0" fontId="2" fillId="25" borderId="11" xfId="47" applyFill="1" applyBorder="1" applyAlignment="1">
      <alignment horizontal="right" vertical="center"/>
    </xf>
    <xf numFmtId="166" fontId="2" fillId="0" borderId="11" xfId="0" applyNumberFormat="1" applyFont="1" applyBorder="1" applyAlignment="1">
      <alignment horizontal="right" vertical="center" wrapText="1"/>
    </xf>
    <xf numFmtId="43" fontId="2" fillId="0" borderId="11" xfId="0" applyNumberFormat="1" applyFont="1" applyBorder="1" applyAlignment="1">
      <alignment vertical="center"/>
    </xf>
    <xf numFmtId="2" fontId="3" fillId="0" borderId="11" xfId="106" applyNumberFormat="1" applyFont="1" applyBorder="1" applyAlignment="1">
      <alignment horizontal="right" vertical="center" wrapText="1"/>
    </xf>
    <xf numFmtId="2" fontId="3" fillId="0" borderId="11" xfId="106" applyNumberFormat="1" applyFont="1" applyBorder="1" applyAlignment="1">
      <alignment horizontal="left" vertical="center" wrapText="1"/>
    </xf>
    <xf numFmtId="170" fontId="2" fillId="0" borderId="11" xfId="0" applyNumberFormat="1" applyFont="1" applyBorder="1" applyAlignment="1">
      <alignment horizontal="center" vertical="center"/>
    </xf>
    <xf numFmtId="43" fontId="2" fillId="24" borderId="11" xfId="0" applyNumberFormat="1" applyFont="1" applyFill="1" applyBorder="1" applyAlignment="1">
      <alignment horizontal="right" vertical="center"/>
    </xf>
    <xf numFmtId="0" fontId="42" fillId="0" borderId="0" xfId="0" applyFont="1" applyAlignment="1">
      <alignment horizontal="center" vertical="center" wrapText="1"/>
    </xf>
    <xf numFmtId="0" fontId="52" fillId="0" borderId="11" xfId="0" applyFont="1" applyBorder="1" applyAlignment="1">
      <alignment horizontal="center" vertical="center"/>
    </xf>
    <xf numFmtId="166" fontId="47" fillId="0" borderId="11" xfId="0" applyNumberFormat="1" applyFont="1" applyBorder="1" applyAlignment="1">
      <alignment horizontal="center" vertical="center"/>
    </xf>
    <xf numFmtId="2" fontId="3" fillId="0" borderId="11" xfId="0" applyNumberFormat="1" applyFont="1" applyBorder="1" applyAlignment="1">
      <alignment wrapText="1"/>
    </xf>
    <xf numFmtId="0" fontId="3" fillId="0" borderId="11" xfId="0" applyFont="1" applyBorder="1" applyAlignment="1">
      <alignment wrapText="1"/>
    </xf>
    <xf numFmtId="0" fontId="2" fillId="0" borderId="11" xfId="0" applyFont="1" applyBorder="1" applyAlignment="1">
      <alignment wrapText="1"/>
    </xf>
    <xf numFmtId="0" fontId="2" fillId="0" borderId="11" xfId="0" applyFont="1" applyBorder="1" applyAlignment="1">
      <alignment horizontal="left" vertical="center" wrapText="1"/>
    </xf>
    <xf numFmtId="0" fontId="53" fillId="0" borderId="0" xfId="0" applyFont="1"/>
    <xf numFmtId="0" fontId="5" fillId="0" borderId="12" xfId="0" applyFont="1" applyBorder="1" applyAlignment="1">
      <alignment horizontal="justify" vertical="center" wrapText="1"/>
    </xf>
    <xf numFmtId="0" fontId="2" fillId="0" borderId="11" xfId="0" applyFont="1" applyBorder="1" applyAlignment="1">
      <alignment horizontal="left"/>
    </xf>
    <xf numFmtId="0" fontId="47" fillId="0" borderId="11" xfId="0" applyFont="1" applyBorder="1" applyAlignment="1">
      <alignment horizontal="left" vertical="top" wrapText="1"/>
    </xf>
    <xf numFmtId="164" fontId="47" fillId="0" borderId="11" xfId="0" applyNumberFormat="1" applyFont="1" applyBorder="1" applyAlignment="1">
      <alignment horizontal="right"/>
    </xf>
    <xf numFmtId="2" fontId="47" fillId="0" borderId="11" xfId="0" applyNumberFormat="1" applyFont="1" applyBorder="1" applyAlignment="1">
      <alignment horizontal="center"/>
    </xf>
    <xf numFmtId="164" fontId="47" fillId="0" borderId="11" xfId="0" applyNumberFormat="1" applyFont="1" applyBorder="1" applyAlignment="1">
      <alignment horizontal="right" vertical="center"/>
    </xf>
    <xf numFmtId="0" fontId="47" fillId="0" borderId="11" xfId="0" applyFont="1" applyBorder="1" applyAlignment="1">
      <alignment vertical="center" wrapText="1"/>
    </xf>
    <xf numFmtId="2" fontId="3" fillId="0" borderId="11" xfId="0" applyNumberFormat="1" applyFont="1" applyBorder="1" applyAlignment="1">
      <alignment vertical="top" wrapText="1"/>
    </xf>
    <xf numFmtId="0" fontId="3" fillId="0" borderId="11" xfId="0" applyFont="1" applyBorder="1" applyAlignment="1">
      <alignment vertical="top" wrapText="1"/>
    </xf>
    <xf numFmtId="0" fontId="40" fillId="0" borderId="11" xfId="0" applyFont="1" applyBorder="1" applyAlignment="1">
      <alignment horizontal="right" vertical="top" wrapText="1"/>
    </xf>
    <xf numFmtId="2" fontId="3" fillId="0" borderId="0" xfId="106" applyNumberFormat="1" applyFont="1" applyAlignment="1">
      <alignment horizontal="right" vertical="center" wrapText="1"/>
    </xf>
    <xf numFmtId="0" fontId="3" fillId="0" borderId="0" xfId="0" applyFont="1" applyAlignment="1">
      <alignment vertical="center" wrapText="1"/>
    </xf>
    <xf numFmtId="0" fontId="54" fillId="0" borderId="0" xfId="0" applyFont="1" applyAlignment="1">
      <alignment horizontal="right" vertical="center" wrapText="1"/>
    </xf>
    <xf numFmtId="0" fontId="54" fillId="0" borderId="0" xfId="0" applyFont="1" applyAlignment="1">
      <alignment horizontal="right" vertical="top" wrapText="1"/>
    </xf>
    <xf numFmtId="0" fontId="3" fillId="0" borderId="11" xfId="0" applyFont="1" applyBorder="1" applyAlignment="1">
      <alignment horizontal="center" vertical="center"/>
    </xf>
    <xf numFmtId="0" fontId="52" fillId="0" borderId="11" xfId="0" applyFont="1" applyBorder="1" applyAlignment="1">
      <alignment horizontal="right"/>
    </xf>
    <xf numFmtId="2" fontId="52" fillId="0" borderId="11" xfId="0" applyNumberFormat="1" applyFont="1" applyBorder="1" applyAlignment="1">
      <alignment horizontal="right" vertical="center"/>
    </xf>
    <xf numFmtId="0" fontId="52" fillId="0" borderId="11" xfId="0" applyFont="1" applyBorder="1" applyAlignment="1">
      <alignment horizontal="left" vertical="center"/>
    </xf>
    <xf numFmtId="2" fontId="3" fillId="0" borderId="11" xfId="0" applyNumberFormat="1" applyFont="1" applyBorder="1" applyAlignment="1">
      <alignment horizontal="right" vertical="top"/>
    </xf>
    <xf numFmtId="0" fontId="2" fillId="0" borderId="11" xfId="0" applyFont="1" applyBorder="1" applyAlignment="1">
      <alignment horizontal="right" vertical="top"/>
    </xf>
    <xf numFmtId="49" fontId="2" fillId="24" borderId="11" xfId="0" applyNumberFormat="1" applyFont="1" applyFill="1" applyBorder="1" applyAlignment="1">
      <alignment horizontal="center" vertical="center"/>
    </xf>
    <xf numFmtId="2" fontId="2" fillId="0" borderId="11" xfId="0" applyNumberFormat="1" applyFont="1" applyBorder="1" applyAlignment="1">
      <alignment horizontal="right" vertical="top"/>
    </xf>
    <xf numFmtId="1" fontId="2" fillId="0" borderId="11" xfId="0" applyNumberFormat="1" applyFont="1" applyBorder="1" applyAlignment="1">
      <alignment horizontal="right" vertical="center"/>
    </xf>
    <xf numFmtId="1" fontId="3" fillId="0" borderId="11" xfId="0" applyNumberFormat="1" applyFont="1" applyBorder="1" applyAlignment="1">
      <alignment horizontal="left" vertical="center"/>
    </xf>
    <xf numFmtId="49" fontId="2" fillId="0" borderId="11" xfId="0" applyNumberFormat="1" applyFont="1" applyBorder="1" applyAlignment="1">
      <alignment horizontal="justify" vertical="center" wrapText="1"/>
    </xf>
    <xf numFmtId="0" fontId="2" fillId="25" borderId="11" xfId="0" applyFont="1" applyFill="1" applyBorder="1" applyAlignment="1">
      <alignment horizontal="center" vertical="center"/>
    </xf>
    <xf numFmtId="167" fontId="2" fillId="0" borderId="11" xfId="0" applyNumberFormat="1" applyFont="1" applyBorder="1" applyAlignment="1">
      <alignment horizontal="right"/>
    </xf>
    <xf numFmtId="2" fontId="2" fillId="25" borderId="11" xfId="0" applyNumberFormat="1" applyFont="1" applyFill="1" applyBorder="1" applyAlignment="1">
      <alignment horizontal="right" vertical="center"/>
    </xf>
    <xf numFmtId="0" fontId="2" fillId="0" borderId="11" xfId="0" applyFont="1" applyBorder="1" applyAlignment="1" applyProtection="1">
      <alignment horizontal="justify" vertical="top" wrapText="1"/>
      <protection hidden="1"/>
    </xf>
    <xf numFmtId="0" fontId="2" fillId="0" borderId="11" xfId="0" applyFont="1" applyBorder="1" applyAlignment="1" applyProtection="1">
      <alignment horizontal="justify" vertical="center" wrapText="1"/>
      <protection hidden="1"/>
    </xf>
    <xf numFmtId="0" fontId="47" fillId="0" borderId="11" xfId="0" applyFont="1" applyBorder="1" applyAlignment="1">
      <alignment horizontal="left"/>
    </xf>
    <xf numFmtId="167" fontId="48" fillId="0" borderId="11" xfId="0" applyNumberFormat="1" applyFont="1" applyBorder="1" applyAlignment="1">
      <alignment horizontal="right" vertical="center"/>
    </xf>
    <xf numFmtId="167" fontId="5" fillId="0" borderId="11" xfId="0" applyNumberFormat="1" applyFont="1" applyBorder="1" applyAlignment="1">
      <alignment horizontal="center" vertical="center" wrapText="1"/>
    </xf>
    <xf numFmtId="0" fontId="5" fillId="0" borderId="11" xfId="0" applyFont="1" applyBorder="1" applyAlignment="1">
      <alignment vertical="center"/>
    </xf>
    <xf numFmtId="0" fontId="40" fillId="0" borderId="11" xfId="0" applyFont="1" applyBorder="1" applyAlignment="1">
      <alignment vertical="center"/>
    </xf>
    <xf numFmtId="0" fontId="48" fillId="0" borderId="0" xfId="0" applyFont="1"/>
    <xf numFmtId="0" fontId="3" fillId="0" borderId="0" xfId="0" applyFont="1" applyAlignment="1">
      <alignment horizontal="right" vertical="center" wrapText="1"/>
    </xf>
    <xf numFmtId="0" fontId="2" fillId="0" borderId="0" xfId="0" applyFont="1" applyAlignment="1">
      <alignment horizontal="left" vertical="top" wrapText="1"/>
    </xf>
    <xf numFmtId="0" fontId="3" fillId="0" borderId="11" xfId="0" applyFont="1" applyBorder="1" applyAlignment="1">
      <alignment horizontal="right" vertical="center"/>
    </xf>
    <xf numFmtId="0" fontId="2" fillId="24" borderId="11" xfId="0" applyFont="1" applyFill="1" applyBorder="1" applyAlignment="1">
      <alignment horizontal="center" vertical="center" wrapText="1"/>
    </xf>
    <xf numFmtId="167" fontId="2" fillId="0" borderId="11" xfId="0" applyNumberFormat="1" applyFont="1" applyBorder="1" applyAlignment="1">
      <alignment horizontal="center" vertical="center" wrapText="1"/>
    </xf>
    <xf numFmtId="43" fontId="24" fillId="0" borderId="11" xfId="0" applyNumberFormat="1" applyFont="1" applyBorder="1" applyAlignment="1">
      <alignment horizontal="right" vertical="center"/>
    </xf>
    <xf numFmtId="0" fontId="24" fillId="0" borderId="11" xfId="0" applyFont="1" applyBorder="1" applyAlignment="1">
      <alignment vertical="center"/>
    </xf>
    <xf numFmtId="165" fontId="24" fillId="0" borderId="13" xfId="0" applyNumberFormat="1" applyFont="1" applyBorder="1" applyAlignment="1">
      <alignment horizontal="right" vertical="center" wrapText="1"/>
    </xf>
    <xf numFmtId="0" fontId="24" fillId="0" borderId="13" xfId="0" applyFont="1" applyBorder="1" applyAlignment="1">
      <alignment vertical="center"/>
    </xf>
    <xf numFmtId="0" fontId="24" fillId="0" borderId="13" xfId="0" applyFont="1" applyBorder="1" applyAlignment="1">
      <alignment horizontal="center" vertical="center" wrapText="1" shrinkToFit="1"/>
    </xf>
    <xf numFmtId="0" fontId="2" fillId="0" borderId="13" xfId="0" applyFont="1" applyBorder="1" applyAlignment="1">
      <alignment horizontal="justify" vertical="center"/>
    </xf>
    <xf numFmtId="0" fontId="24" fillId="0" borderId="13" xfId="0" applyFont="1" applyBorder="1" applyAlignment="1">
      <alignment vertical="center" wrapText="1"/>
    </xf>
    <xf numFmtId="2" fontId="24" fillId="0" borderId="13" xfId="0" applyNumberFormat="1" applyFont="1" applyBorder="1" applyAlignment="1">
      <alignment horizontal="right" vertical="center" wrapText="1"/>
    </xf>
    <xf numFmtId="2" fontId="24" fillId="0" borderId="10" xfId="0" applyNumberFormat="1" applyFont="1" applyBorder="1" applyAlignment="1">
      <alignment vertical="center" wrapText="1"/>
    </xf>
    <xf numFmtId="1" fontId="2" fillId="0" borderId="14" xfId="0" applyNumberFormat="1" applyFont="1" applyBorder="1" applyAlignment="1">
      <alignment horizontal="center" vertical="center"/>
    </xf>
    <xf numFmtId="2" fontId="2" fillId="0" borderId="14" xfId="0" applyNumberFormat="1" applyFont="1" applyBorder="1" applyAlignment="1">
      <alignment horizontal="right" vertical="center"/>
    </xf>
    <xf numFmtId="0" fontId="2" fillId="0" borderId="14" xfId="0" applyFont="1" applyBorder="1" applyAlignment="1">
      <alignment vertical="center"/>
    </xf>
    <xf numFmtId="0" fontId="2" fillId="25" borderId="14" xfId="0" applyFont="1" applyFill="1" applyBorder="1" applyAlignment="1">
      <alignment horizontal="center" vertical="center"/>
    </xf>
    <xf numFmtId="0" fontId="3" fillId="0" borderId="14" xfId="0" applyFont="1" applyBorder="1" applyAlignment="1">
      <alignment horizontal="right" wrapText="1"/>
    </xf>
    <xf numFmtId="2" fontId="3" fillId="0" borderId="14" xfId="0" applyNumberFormat="1" applyFont="1" applyBorder="1"/>
    <xf numFmtId="0" fontId="3" fillId="0" borderId="14" xfId="0" applyFont="1" applyBorder="1"/>
    <xf numFmtId="0" fontId="2" fillId="0" borderId="14" xfId="0" applyFont="1" applyBorder="1"/>
    <xf numFmtId="167" fontId="2" fillId="0" borderId="14" xfId="0" applyNumberFormat="1" applyFont="1" applyBorder="1"/>
    <xf numFmtId="2" fontId="2" fillId="25" borderId="14" xfId="0" applyNumberFormat="1" applyFont="1" applyFill="1" applyBorder="1"/>
    <xf numFmtId="1" fontId="24" fillId="0" borderId="13" xfId="0" applyNumberFormat="1" applyFont="1" applyBorder="1" applyAlignment="1">
      <alignment horizontal="center" vertical="center" wrapText="1"/>
    </xf>
    <xf numFmtId="2" fontId="24" fillId="0" borderId="13" xfId="0" applyNumberFormat="1" applyFont="1" applyBorder="1" applyAlignment="1">
      <alignment vertical="center"/>
    </xf>
    <xf numFmtId="1" fontId="48" fillId="0" borderId="11" xfId="0" applyNumberFormat="1" applyFont="1" applyBorder="1" applyAlignment="1">
      <alignment horizontal="center" vertical="center"/>
    </xf>
    <xf numFmtId="0" fontId="48"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1" xfId="0" applyFont="1" applyBorder="1" applyAlignment="1">
      <alignment horizontal="left" vertical="top" wrapText="1"/>
    </xf>
    <xf numFmtId="2" fontId="48" fillId="0" borderId="11" xfId="0" applyNumberFormat="1" applyFont="1" applyBorder="1" applyAlignment="1">
      <alignment vertical="center" wrapText="1"/>
    </xf>
    <xf numFmtId="2" fontId="48" fillId="0" borderId="11" xfId="0" applyNumberFormat="1" applyFont="1" applyBorder="1" applyAlignment="1">
      <alignment horizontal="center" vertical="center" wrapText="1"/>
    </xf>
    <xf numFmtId="0" fontId="56" fillId="0" borderId="0" xfId="0" applyFont="1"/>
    <xf numFmtId="0" fontId="48" fillId="0" borderId="11" xfId="0" applyFont="1" applyBorder="1" applyAlignment="1">
      <alignment horizontal="center" vertical="center"/>
    </xf>
    <xf numFmtId="0" fontId="54" fillId="0" borderId="11" xfId="0" applyFont="1" applyBorder="1" applyAlignment="1">
      <alignment horizontal="right" vertical="top" wrapText="1"/>
    </xf>
    <xf numFmtId="2" fontId="54" fillId="0" borderId="11" xfId="0" applyNumberFormat="1" applyFont="1" applyBorder="1" applyAlignment="1">
      <alignment vertical="top" wrapText="1"/>
    </xf>
    <xf numFmtId="0" fontId="54" fillId="0" borderId="11" xfId="0" applyFont="1" applyBorder="1" applyAlignment="1">
      <alignment vertical="top" wrapText="1"/>
    </xf>
    <xf numFmtId="0" fontId="48" fillId="0" borderId="11" xfId="0" applyFont="1" applyBorder="1" applyAlignment="1">
      <alignment wrapText="1"/>
    </xf>
    <xf numFmtId="0" fontId="48" fillId="0" borderId="11" xfId="0" applyFont="1" applyBorder="1" applyAlignment="1">
      <alignment horizontal="left"/>
    </xf>
    <xf numFmtId="0" fontId="48" fillId="0" borderId="11" xfId="0" applyFont="1" applyBorder="1" applyAlignment="1">
      <alignment horizontal="right" vertical="center" wrapText="1"/>
    </xf>
    <xf numFmtId="1" fontId="48" fillId="0" borderId="11" xfId="0" applyNumberFormat="1"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46" fillId="0" borderId="0" xfId="0" applyFont="1" applyAlignment="1">
      <alignment horizontal="left" vertical="top"/>
    </xf>
    <xf numFmtId="0" fontId="0" fillId="0" borderId="0" xfId="0" applyAlignment="1">
      <alignment horizontal="right" vertical="top"/>
    </xf>
    <xf numFmtId="0" fontId="46" fillId="0" borderId="0" xfId="0" applyFont="1" applyAlignment="1">
      <alignment horizontal="right" vertical="top"/>
    </xf>
    <xf numFmtId="2" fontId="0" fillId="0" borderId="0" xfId="0" applyNumberFormat="1" applyAlignment="1">
      <alignment horizontal="right" vertical="top"/>
    </xf>
    <xf numFmtId="2" fontId="0" fillId="0" borderId="0" xfId="0" applyNumberFormat="1" applyAlignment="1">
      <alignment horizontal="left" vertical="top"/>
    </xf>
    <xf numFmtId="167" fontId="0" fillId="0" borderId="0" xfId="0" applyNumberFormat="1" applyAlignment="1">
      <alignment horizontal="right" vertical="top"/>
    </xf>
    <xf numFmtId="49" fontId="0" fillId="0" borderId="0" xfId="0" applyNumberFormat="1" applyAlignment="1">
      <alignment horizontal="center" vertical="top"/>
    </xf>
    <xf numFmtId="9" fontId="0" fillId="0" borderId="0" xfId="0" applyNumberFormat="1" applyAlignment="1">
      <alignment horizontal="left" vertical="top"/>
    </xf>
    <xf numFmtId="0" fontId="0" fillId="0" borderId="0" xfId="0" applyAlignment="1">
      <alignment horizontal="right" vertical="top" wrapText="1"/>
    </xf>
    <xf numFmtId="0" fontId="62" fillId="0" borderId="15" xfId="0" applyFont="1" applyBorder="1" applyAlignment="1">
      <alignment horizontal="center" vertical="center" wrapText="1"/>
    </xf>
    <xf numFmtId="2" fontId="62" fillId="0" borderId="16" xfId="0" applyNumberFormat="1" applyFont="1" applyBorder="1" applyAlignment="1">
      <alignment horizontal="center" vertical="center" wrapText="1"/>
    </xf>
    <xf numFmtId="0" fontId="62" fillId="0" borderId="16" xfId="0" applyFont="1" applyBorder="1" applyAlignment="1">
      <alignment horizontal="center" vertical="center" wrapText="1"/>
    </xf>
    <xf numFmtId="2" fontId="62" fillId="0" borderId="17" xfId="0" applyNumberFormat="1" applyFont="1" applyBorder="1" applyAlignment="1">
      <alignment horizontal="center" vertical="center" wrapText="1"/>
    </xf>
    <xf numFmtId="0" fontId="62" fillId="0" borderId="18" xfId="0" applyFont="1" applyBorder="1" applyAlignment="1">
      <alignment horizontal="center" vertical="center" wrapText="1"/>
    </xf>
    <xf numFmtId="2" fontId="59" fillId="0" borderId="19" xfId="0" applyNumberFormat="1" applyFont="1" applyBorder="1" applyAlignment="1">
      <alignment horizontal="center" vertical="center" wrapText="1"/>
    </xf>
    <xf numFmtId="0" fontId="59" fillId="0" borderId="19" xfId="0" applyFont="1" applyBorder="1" applyAlignment="1">
      <alignment horizontal="center" vertical="center" wrapText="1"/>
    </xf>
    <xf numFmtId="2" fontId="62" fillId="0" borderId="20" xfId="0" applyNumberFormat="1" applyFont="1" applyBorder="1" applyAlignment="1">
      <alignment horizontal="center" vertical="center" wrapText="1"/>
    </xf>
    <xf numFmtId="2" fontId="62" fillId="0" borderId="19" xfId="0" applyNumberFormat="1" applyFont="1" applyBorder="1" applyAlignment="1">
      <alignment horizontal="center" vertical="center" wrapText="1"/>
    </xf>
    <xf numFmtId="166" fontId="62" fillId="0" borderId="19" xfId="0" applyNumberFormat="1" applyFont="1" applyBorder="1" applyAlignment="1">
      <alignment horizontal="center" vertical="center" wrapText="1"/>
    </xf>
    <xf numFmtId="0" fontId="62" fillId="0" borderId="19" xfId="0" applyFont="1" applyBorder="1" applyAlignment="1">
      <alignment horizontal="center" vertical="center" wrapText="1"/>
    </xf>
    <xf numFmtId="0" fontId="59" fillId="0" borderId="0" xfId="0" applyFont="1" applyAlignment="1">
      <alignment horizontal="center" wrapText="1"/>
    </xf>
    <xf numFmtId="0" fontId="62" fillId="0" borderId="0" xfId="0" applyFont="1" applyAlignment="1">
      <alignment horizontal="center" wrapText="1"/>
    </xf>
    <xf numFmtId="0" fontId="62" fillId="0" borderId="0" xfId="0" applyFont="1" applyAlignment="1">
      <alignment horizontal="center" vertical="center" wrapText="1"/>
    </xf>
    <xf numFmtId="2" fontId="62" fillId="0" borderId="0" xfId="0" applyNumberFormat="1" applyFont="1" applyAlignment="1">
      <alignment horizontal="center" vertical="center" wrapText="1"/>
    </xf>
    <xf numFmtId="0" fontId="59" fillId="0" borderId="0" xfId="0" applyFont="1" applyAlignment="1">
      <alignment horizontal="center" vertical="center" wrapText="1"/>
    </xf>
    <xf numFmtId="2" fontId="59" fillId="0" borderId="0" xfId="0" applyNumberFormat="1" applyFont="1" applyAlignment="1">
      <alignment horizontal="center" vertical="center" wrapText="1"/>
    </xf>
    <xf numFmtId="0" fontId="63" fillId="0" borderId="0" xfId="0" applyFont="1" applyAlignment="1">
      <alignment horizontal="center" vertical="center"/>
    </xf>
    <xf numFmtId="2" fontId="63" fillId="0" borderId="0" xfId="0" applyNumberFormat="1" applyFont="1" applyAlignment="1">
      <alignment horizontal="center" vertical="center"/>
    </xf>
    <xf numFmtId="0" fontId="64" fillId="0" borderId="0" xfId="0" applyFont="1" applyAlignment="1">
      <alignment horizontal="center"/>
    </xf>
    <xf numFmtId="2" fontId="63" fillId="0" borderId="0" xfId="0" applyNumberFormat="1" applyFont="1" applyAlignment="1">
      <alignment horizontal="right" vertical="center"/>
    </xf>
    <xf numFmtId="0" fontId="65" fillId="0" borderId="0" xfId="0" applyFont="1" applyAlignment="1">
      <alignment horizontal="center" vertical="center" wrapText="1"/>
    </xf>
    <xf numFmtId="2" fontId="65" fillId="0" borderId="0" xfId="0" applyNumberFormat="1" applyFont="1" applyAlignment="1">
      <alignment horizontal="center" vertical="center" wrapText="1"/>
    </xf>
    <xf numFmtId="0" fontId="2" fillId="0" borderId="0" xfId="0" applyFont="1" applyAlignment="1">
      <alignment horizontal="center" wrapText="1"/>
    </xf>
    <xf numFmtId="0" fontId="60" fillId="0" borderId="0" xfId="0" applyFont="1" applyAlignment="1">
      <alignment horizontal="center" vertical="center" wrapText="1"/>
    </xf>
    <xf numFmtId="2" fontId="60" fillId="0" borderId="0" xfId="0" applyNumberFormat="1" applyFont="1" applyAlignment="1">
      <alignment horizontal="center" vertical="center" wrapText="1"/>
    </xf>
    <xf numFmtId="0" fontId="0" fillId="0" borderId="0" xfId="0" applyAlignment="1">
      <alignment horizontal="center" wrapText="1"/>
    </xf>
    <xf numFmtId="0" fontId="60" fillId="0" borderId="0" xfId="0" applyFont="1" applyAlignment="1">
      <alignment horizontal="center" wrapText="1"/>
    </xf>
    <xf numFmtId="0" fontId="0" fillId="0" borderId="0" xfId="0" applyAlignment="1">
      <alignment horizontal="center" vertical="center" wrapText="1"/>
    </xf>
    <xf numFmtId="2" fontId="66" fillId="0" borderId="0" xfId="0" applyNumberFormat="1" applyFont="1" applyAlignment="1">
      <alignment horizontal="left" vertical="center" wrapText="1"/>
    </xf>
    <xf numFmtId="2" fontId="60" fillId="0" borderId="0" xfId="0" applyNumberFormat="1" applyFont="1" applyAlignment="1">
      <alignment horizontal="center" wrapText="1"/>
    </xf>
    <xf numFmtId="0" fontId="62" fillId="0" borderId="0" xfId="0" applyFont="1" applyAlignment="1">
      <alignment horizontal="left" vertical="center" wrapText="1"/>
    </xf>
    <xf numFmtId="0" fontId="42" fillId="0" borderId="0" xfId="0" applyFont="1" applyAlignment="1">
      <alignment horizontal="center" wrapText="1"/>
    </xf>
    <xf numFmtId="2" fontId="59" fillId="0" borderId="0" xfId="0" applyNumberFormat="1" applyFont="1" applyAlignment="1">
      <alignment horizontal="center" wrapText="1"/>
    </xf>
    <xf numFmtId="0" fontId="62" fillId="0" borderId="21" xfId="0" applyFont="1" applyBorder="1" applyAlignment="1">
      <alignment horizontal="center" vertical="center" wrapText="1"/>
    </xf>
    <xf numFmtId="2" fontId="62" fillId="0" borderId="22" xfId="0" applyNumberFormat="1" applyFont="1" applyBorder="1" applyAlignment="1">
      <alignment horizontal="center" vertical="center" wrapText="1"/>
    </xf>
    <xf numFmtId="0" fontId="62" fillId="0" borderId="22" xfId="0" applyFont="1" applyBorder="1" applyAlignment="1">
      <alignment horizontal="center" vertical="center" wrapText="1"/>
    </xf>
    <xf numFmtId="2" fontId="62" fillId="0" borderId="23" xfId="0" applyNumberFormat="1" applyFont="1" applyBorder="1" applyAlignment="1">
      <alignment horizontal="center" vertical="center" wrapText="1"/>
    </xf>
    <xf numFmtId="0" fontId="63" fillId="0" borderId="19" xfId="0" applyFont="1" applyBorder="1" applyAlignment="1">
      <alignment horizontal="center" vertical="center" wrapText="1"/>
    </xf>
    <xf numFmtId="0" fontId="28" fillId="0" borderId="11" xfId="0" applyFont="1" applyBorder="1" applyAlignment="1">
      <alignment horizontal="center" vertical="center"/>
    </xf>
    <xf numFmtId="0" fontId="3" fillId="0" borderId="11" xfId="0" applyFont="1" applyBorder="1" applyAlignment="1">
      <alignment horizontal="center" vertical="center" wrapText="1"/>
    </xf>
    <xf numFmtId="0" fontId="25" fillId="0" borderId="11" xfId="0" applyFont="1" applyBorder="1" applyAlignment="1">
      <alignment horizontal="center" vertical="center"/>
    </xf>
    <xf numFmtId="2" fontId="60" fillId="0" borderId="0" xfId="0" applyNumberFormat="1" applyFont="1" applyAlignment="1">
      <alignment horizontal="right" vertical="center" wrapText="1"/>
    </xf>
    <xf numFmtId="0" fontId="58" fillId="0" borderId="0" xfId="0" applyFont="1" applyAlignment="1">
      <alignment horizontal="center" vertical="center" wrapText="1"/>
    </xf>
    <xf numFmtId="0" fontId="61" fillId="0" borderId="0" xfId="0" applyFont="1" applyAlignment="1">
      <alignment horizontal="center" vertical="center" wrapText="1"/>
    </xf>
    <xf numFmtId="2" fontId="65" fillId="0" borderId="0" xfId="0" applyNumberFormat="1" applyFont="1" applyAlignment="1">
      <alignment horizontal="center" vertical="center" wrapText="1"/>
    </xf>
    <xf numFmtId="0" fontId="60" fillId="0" borderId="0" xfId="0" applyFont="1" applyAlignment="1">
      <alignment horizontal="center" vertical="center" wrapText="1"/>
    </xf>
    <xf numFmtId="0" fontId="65" fillId="0" borderId="0" xfId="0" applyFont="1" applyAlignment="1">
      <alignment horizontal="center" vertical="center" wrapText="1"/>
    </xf>
  </cellXfs>
  <cellStyles count="11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cel Built-in Excel Built-in Excel Built-in Excel Built-in Normal" xfId="30" xr:uid="{00000000-0005-0000-0000-00001D000000}"/>
    <cellStyle name="Excel Built-in Excel Built-in Excel Built-in Normal" xfId="31" xr:uid="{00000000-0005-0000-0000-00001E000000}"/>
    <cellStyle name="Excel Built-in Excel Built-in Normal" xfId="32" xr:uid="{00000000-0005-0000-0000-00001F000000}"/>
    <cellStyle name="Explanatory Text 2" xfId="33" xr:uid="{00000000-0005-0000-0000-000020000000}"/>
    <cellStyle name="Good 2" xfId="34" xr:uid="{00000000-0005-0000-0000-000021000000}"/>
    <cellStyle name="Heading 1 2" xfId="35" xr:uid="{00000000-0005-0000-0000-000022000000}"/>
    <cellStyle name="Heading 2 2" xfId="36" xr:uid="{00000000-0005-0000-0000-000023000000}"/>
    <cellStyle name="Heading 3 2" xfId="37" xr:uid="{00000000-0005-0000-0000-000024000000}"/>
    <cellStyle name="Heading 4 2" xfId="38" xr:uid="{00000000-0005-0000-0000-000025000000}"/>
    <cellStyle name="Hyperlink 2" xfId="39" xr:uid="{00000000-0005-0000-0000-000026000000}"/>
    <cellStyle name="Input 2" xfId="40" xr:uid="{00000000-0005-0000-0000-000027000000}"/>
    <cellStyle name="Linked Cell 2" xfId="41" xr:uid="{00000000-0005-0000-0000-000028000000}"/>
    <cellStyle name="Neutral 2" xfId="42" xr:uid="{00000000-0005-0000-0000-000029000000}"/>
    <cellStyle name="Normal" xfId="0" builtinId="0"/>
    <cellStyle name="Normal 12" xfId="43" xr:uid="{00000000-0005-0000-0000-00002B000000}"/>
    <cellStyle name="Normal 13" xfId="44" xr:uid="{00000000-0005-0000-0000-00002C000000}"/>
    <cellStyle name="Normal 16" xfId="45" xr:uid="{00000000-0005-0000-0000-00002D000000}"/>
    <cellStyle name="Normal 17" xfId="46" xr:uid="{00000000-0005-0000-0000-00002E000000}"/>
    <cellStyle name="Normal 2" xfId="47" xr:uid="{00000000-0005-0000-0000-00002F000000}"/>
    <cellStyle name="Normal 21" xfId="48" xr:uid="{00000000-0005-0000-0000-000030000000}"/>
    <cellStyle name="Normal 30" xfId="49" xr:uid="{00000000-0005-0000-0000-000031000000}"/>
    <cellStyle name="Normal 31" xfId="50" xr:uid="{00000000-0005-0000-0000-000032000000}"/>
    <cellStyle name="Normal 32" xfId="51" xr:uid="{00000000-0005-0000-0000-000033000000}"/>
    <cellStyle name="Normal 33" xfId="52" xr:uid="{00000000-0005-0000-0000-000034000000}"/>
    <cellStyle name="Normal 34" xfId="53" xr:uid="{00000000-0005-0000-0000-000035000000}"/>
    <cellStyle name="Normal 35" xfId="54" xr:uid="{00000000-0005-0000-0000-000036000000}"/>
    <cellStyle name="Normal 36" xfId="55" xr:uid="{00000000-0005-0000-0000-000037000000}"/>
    <cellStyle name="Normal 37" xfId="56" xr:uid="{00000000-0005-0000-0000-000038000000}"/>
    <cellStyle name="Normal 38" xfId="57" xr:uid="{00000000-0005-0000-0000-000039000000}"/>
    <cellStyle name="Normal 39" xfId="58" xr:uid="{00000000-0005-0000-0000-00003A000000}"/>
    <cellStyle name="Normal 4" xfId="59" xr:uid="{00000000-0005-0000-0000-00003B000000}"/>
    <cellStyle name="Normal 41" xfId="60" xr:uid="{00000000-0005-0000-0000-00003C000000}"/>
    <cellStyle name="Normal 42" xfId="61" xr:uid="{00000000-0005-0000-0000-00003D000000}"/>
    <cellStyle name="Normal 43" xfId="62" xr:uid="{00000000-0005-0000-0000-00003E000000}"/>
    <cellStyle name="Normal 44" xfId="63" xr:uid="{00000000-0005-0000-0000-00003F000000}"/>
    <cellStyle name="Normal 45" xfId="64" xr:uid="{00000000-0005-0000-0000-000040000000}"/>
    <cellStyle name="Normal 46" xfId="65" xr:uid="{00000000-0005-0000-0000-000041000000}"/>
    <cellStyle name="Normal 47" xfId="66" xr:uid="{00000000-0005-0000-0000-000042000000}"/>
    <cellStyle name="Normal 48" xfId="67" xr:uid="{00000000-0005-0000-0000-000043000000}"/>
    <cellStyle name="Normal 49" xfId="68" xr:uid="{00000000-0005-0000-0000-000044000000}"/>
    <cellStyle name="Normal 5" xfId="69" xr:uid="{00000000-0005-0000-0000-000045000000}"/>
    <cellStyle name="Normal 50" xfId="70" xr:uid="{00000000-0005-0000-0000-000046000000}"/>
    <cellStyle name="Normal 51" xfId="71" xr:uid="{00000000-0005-0000-0000-000047000000}"/>
    <cellStyle name="Normal 52" xfId="72" xr:uid="{00000000-0005-0000-0000-000048000000}"/>
    <cellStyle name="Normal 53" xfId="73" xr:uid="{00000000-0005-0000-0000-000049000000}"/>
    <cellStyle name="Normal 54" xfId="74" xr:uid="{00000000-0005-0000-0000-00004A000000}"/>
    <cellStyle name="Normal 55" xfId="75" xr:uid="{00000000-0005-0000-0000-00004B000000}"/>
    <cellStyle name="Normal 56" xfId="76" xr:uid="{00000000-0005-0000-0000-00004C000000}"/>
    <cellStyle name="Normal 57" xfId="77" xr:uid="{00000000-0005-0000-0000-00004D000000}"/>
    <cellStyle name="Normal 58" xfId="78" xr:uid="{00000000-0005-0000-0000-00004E000000}"/>
    <cellStyle name="Normal 59" xfId="79" xr:uid="{00000000-0005-0000-0000-00004F000000}"/>
    <cellStyle name="Normal 6" xfId="80" xr:uid="{00000000-0005-0000-0000-000050000000}"/>
    <cellStyle name="Normal 60" xfId="81" xr:uid="{00000000-0005-0000-0000-000051000000}"/>
    <cellStyle name="Normal 61" xfId="82" xr:uid="{00000000-0005-0000-0000-000052000000}"/>
    <cellStyle name="Normal 62" xfId="83" xr:uid="{00000000-0005-0000-0000-000053000000}"/>
    <cellStyle name="Normal 63" xfId="84" xr:uid="{00000000-0005-0000-0000-000054000000}"/>
    <cellStyle name="Normal 64" xfId="85" xr:uid="{00000000-0005-0000-0000-000055000000}"/>
    <cellStyle name="Normal 65" xfId="86" xr:uid="{00000000-0005-0000-0000-000056000000}"/>
    <cellStyle name="Normal 67" xfId="87" xr:uid="{00000000-0005-0000-0000-000057000000}"/>
    <cellStyle name="Normal 7" xfId="88" xr:uid="{00000000-0005-0000-0000-000058000000}"/>
    <cellStyle name="Normal 72" xfId="89" xr:uid="{00000000-0005-0000-0000-000059000000}"/>
    <cellStyle name="Normal 73" xfId="90" xr:uid="{00000000-0005-0000-0000-00005A000000}"/>
    <cellStyle name="Normal 74" xfId="91" xr:uid="{00000000-0005-0000-0000-00005B000000}"/>
    <cellStyle name="Normal 75" xfId="92" xr:uid="{00000000-0005-0000-0000-00005C000000}"/>
    <cellStyle name="Normal 76" xfId="93" xr:uid="{00000000-0005-0000-0000-00005D000000}"/>
    <cellStyle name="Normal 77" xfId="94" xr:uid="{00000000-0005-0000-0000-00005E000000}"/>
    <cellStyle name="Normal 78" xfId="95" xr:uid="{00000000-0005-0000-0000-00005F000000}"/>
    <cellStyle name="Normal 79" xfId="96" xr:uid="{00000000-0005-0000-0000-000060000000}"/>
    <cellStyle name="Normal 80" xfId="97" xr:uid="{00000000-0005-0000-0000-000061000000}"/>
    <cellStyle name="Normal 81" xfId="98" xr:uid="{00000000-0005-0000-0000-000062000000}"/>
    <cellStyle name="Normal 82" xfId="99" xr:uid="{00000000-0005-0000-0000-000063000000}"/>
    <cellStyle name="Normal 83" xfId="100" xr:uid="{00000000-0005-0000-0000-000064000000}"/>
    <cellStyle name="Normal 84" xfId="101" xr:uid="{00000000-0005-0000-0000-000065000000}"/>
    <cellStyle name="Normal 85" xfId="102" xr:uid="{00000000-0005-0000-0000-000066000000}"/>
    <cellStyle name="Normal 90" xfId="103" xr:uid="{00000000-0005-0000-0000-000067000000}"/>
    <cellStyle name="Normal 92" xfId="104" xr:uid="{00000000-0005-0000-0000-000068000000}"/>
    <cellStyle name="Normal 95" xfId="105" xr:uid="{00000000-0005-0000-0000-000069000000}"/>
    <cellStyle name="Normal_Data" xfId="106" xr:uid="{00000000-0005-0000-0000-00006A000000}"/>
    <cellStyle name="Note 2" xfId="107" xr:uid="{00000000-0005-0000-0000-00006B000000}"/>
    <cellStyle name="Output 2" xfId="108" xr:uid="{00000000-0005-0000-0000-00006C000000}"/>
    <cellStyle name="Title 2" xfId="109" xr:uid="{00000000-0005-0000-0000-00006D000000}"/>
    <cellStyle name="Total 2" xfId="110" xr:uid="{00000000-0005-0000-0000-00006E000000}"/>
    <cellStyle name="Warning Text 2" xfId="111" xr:uid="{00000000-0005-0000-0000-00006F00000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3"/>
  <sheetViews>
    <sheetView view="pageBreakPreview" zoomScaleSheetLayoutView="100" workbookViewId="0">
      <selection activeCell="J5" sqref="J5"/>
    </sheetView>
  </sheetViews>
  <sheetFormatPr defaultColWidth="9.109375" defaultRowHeight="13.8"/>
  <cols>
    <col min="1" max="1" width="4.33203125" style="3" customWidth="1"/>
    <col min="2" max="2" width="6" style="42" customWidth="1"/>
    <col min="3" max="3" width="7.5546875" style="43" customWidth="1"/>
    <col min="4" max="4" width="8" style="8" customWidth="1"/>
    <col min="5" max="5" width="31.33203125" style="2" customWidth="1"/>
    <col min="6" max="6" width="10.5546875" style="11" customWidth="1"/>
    <col min="7" max="7" width="6.44140625" style="2" customWidth="1"/>
    <col min="8" max="8" width="5.88671875" style="2" customWidth="1"/>
    <col min="9" max="9" width="7.5546875" style="2" customWidth="1"/>
    <col min="10" max="10" width="10.44140625" style="11" customWidth="1"/>
    <col min="11" max="16384" width="9.109375" style="2"/>
  </cols>
  <sheetData>
    <row r="1" spans="1:10">
      <c r="A1" s="341" t="s">
        <v>14</v>
      </c>
      <c r="B1" s="341"/>
      <c r="C1" s="341"/>
      <c r="D1" s="341"/>
      <c r="E1" s="341"/>
      <c r="F1" s="341"/>
      <c r="G1" s="341"/>
      <c r="H1" s="341"/>
      <c r="I1" s="341"/>
      <c r="J1" s="341"/>
    </row>
    <row r="2" spans="1:10">
      <c r="A2" s="342" t="e">
        <f>#REF!</f>
        <v>#REF!</v>
      </c>
      <c r="B2" s="342"/>
      <c r="C2" s="342"/>
      <c r="D2" s="342"/>
      <c r="E2" s="342"/>
      <c r="F2" s="342"/>
      <c r="G2" s="342"/>
      <c r="H2" s="342"/>
      <c r="I2" s="342"/>
      <c r="J2" s="342"/>
    </row>
    <row r="3" spans="1:10">
      <c r="A3" s="343" t="s">
        <v>11</v>
      </c>
      <c r="B3" s="343"/>
      <c r="C3" s="343"/>
      <c r="D3" s="343"/>
      <c r="E3" s="343"/>
      <c r="F3" s="343"/>
      <c r="G3" s="343"/>
      <c r="H3" s="343"/>
      <c r="I3" s="343"/>
      <c r="J3" s="343"/>
    </row>
    <row r="4" spans="1:10" ht="26.4">
      <c r="A4" s="69" t="s">
        <v>22</v>
      </c>
      <c r="B4" s="70" t="s">
        <v>1</v>
      </c>
      <c r="C4" s="69"/>
      <c r="D4" s="71" t="s">
        <v>23</v>
      </c>
      <c r="E4" s="69" t="s">
        <v>8</v>
      </c>
      <c r="F4" s="72" t="s">
        <v>9</v>
      </c>
      <c r="G4" s="69" t="s">
        <v>5</v>
      </c>
      <c r="H4" s="69"/>
      <c r="I4" s="69" t="s">
        <v>15</v>
      </c>
      <c r="J4" s="72" t="s">
        <v>6</v>
      </c>
    </row>
    <row r="5" spans="1:10" s="4" customFormat="1" ht="79.2">
      <c r="A5" s="88">
        <v>1</v>
      </c>
      <c r="B5" s="88">
        <v>1</v>
      </c>
      <c r="C5" s="91" t="s">
        <v>24</v>
      </c>
      <c r="D5" s="98" t="s">
        <v>16</v>
      </c>
      <c r="E5" s="55" t="s">
        <v>141</v>
      </c>
      <c r="F5" s="62">
        <v>166.4</v>
      </c>
      <c r="G5" s="52">
        <v>1</v>
      </c>
      <c r="H5" s="52" t="s">
        <v>24</v>
      </c>
      <c r="I5" s="96">
        <v>1.4871000000000001</v>
      </c>
      <c r="J5" s="99">
        <f>I5*F5</f>
        <v>247.45344000000003</v>
      </c>
    </row>
    <row r="6" spans="1:10" s="4" customFormat="1" ht="15.6">
      <c r="A6" s="88"/>
      <c r="B6" s="88"/>
      <c r="C6" s="91"/>
      <c r="D6" s="98"/>
      <c r="E6" s="229" t="s">
        <v>66</v>
      </c>
      <c r="F6" s="230">
        <f>ROUND(J5,2)</f>
        <v>247.45</v>
      </c>
      <c r="G6" s="231" t="s">
        <v>170</v>
      </c>
      <c r="H6" s="60"/>
      <c r="I6" s="60"/>
      <c r="J6" s="60"/>
    </row>
    <row r="7" spans="1:10" s="4" customFormat="1" ht="105.6">
      <c r="A7" s="102">
        <f>A5+1</f>
        <v>2</v>
      </c>
      <c r="B7" s="102">
        <v>1</v>
      </c>
      <c r="C7" s="91" t="s">
        <v>13</v>
      </c>
      <c r="D7" s="60"/>
      <c r="E7" s="55" t="s">
        <v>186</v>
      </c>
      <c r="F7" s="232"/>
      <c r="G7" s="94"/>
      <c r="H7" s="94"/>
      <c r="I7" s="101"/>
      <c r="J7" s="233"/>
    </row>
    <row r="8" spans="1:10" s="4" customFormat="1" ht="15.6">
      <c r="A8" s="52"/>
      <c r="B8" s="102"/>
      <c r="C8" s="91"/>
      <c r="D8" s="234" t="s">
        <v>16</v>
      </c>
      <c r="E8" s="51" t="s">
        <v>77</v>
      </c>
      <c r="F8" s="235">
        <v>166.4</v>
      </c>
      <c r="G8" s="103">
        <v>1</v>
      </c>
      <c r="H8" s="103" t="s">
        <v>24</v>
      </c>
      <c r="I8" s="96">
        <v>1.4871000000000001</v>
      </c>
      <c r="J8" s="99">
        <f>I8*F8</f>
        <v>247.45344000000003</v>
      </c>
    </row>
    <row r="9" spans="1:10" s="4" customFormat="1" ht="26.4">
      <c r="A9" s="52"/>
      <c r="B9" s="102"/>
      <c r="C9" s="91"/>
      <c r="D9" s="234" t="s">
        <v>76</v>
      </c>
      <c r="E9" s="51" t="s">
        <v>107</v>
      </c>
      <c r="F9" s="62">
        <f>F8*0.2</f>
        <v>33.28</v>
      </c>
      <c r="G9" s="103">
        <v>1</v>
      </c>
      <c r="H9" s="103" t="s">
        <v>24</v>
      </c>
      <c r="I9" s="96">
        <v>1.4871000000000001</v>
      </c>
      <c r="J9" s="99">
        <f>I9*F9</f>
        <v>49.490688000000006</v>
      </c>
    </row>
    <row r="10" spans="1:10" s="4" customFormat="1" ht="13.2">
      <c r="A10" s="52"/>
      <c r="B10" s="102"/>
      <c r="C10" s="91"/>
      <c r="D10" s="100"/>
      <c r="E10" s="51" t="s">
        <v>2</v>
      </c>
      <c r="F10" s="235"/>
      <c r="G10" s="103"/>
      <c r="H10" s="103"/>
      <c r="I10" s="96"/>
      <c r="J10" s="99">
        <f>SUM(J8:J9)</f>
        <v>296.94412800000003</v>
      </c>
    </row>
    <row r="11" spans="1:10" s="4" customFormat="1" ht="15.6">
      <c r="A11" s="52"/>
      <c r="B11" s="102"/>
      <c r="C11" s="91"/>
      <c r="D11" s="103"/>
      <c r="E11" s="229" t="s">
        <v>66</v>
      </c>
      <c r="F11" s="230">
        <f>ROUND(J10,2)</f>
        <v>296.94</v>
      </c>
      <c r="G11" s="231" t="s">
        <v>170</v>
      </c>
      <c r="H11" s="103"/>
      <c r="I11" s="96"/>
      <c r="J11" s="99"/>
    </row>
    <row r="12" spans="1:10" s="4" customFormat="1" ht="118.8">
      <c r="A12" s="102">
        <f>A7+1</f>
        <v>3</v>
      </c>
      <c r="B12" s="102">
        <v>1</v>
      </c>
      <c r="C12" s="91" t="s">
        <v>13</v>
      </c>
      <c r="D12" s="60"/>
      <c r="E12" s="55" t="s">
        <v>142</v>
      </c>
      <c r="F12" s="232"/>
      <c r="G12" s="94"/>
      <c r="H12" s="94"/>
      <c r="I12" s="101"/>
      <c r="J12" s="233"/>
    </row>
    <row r="13" spans="1:10" s="4" customFormat="1" ht="13.2">
      <c r="A13" s="102"/>
      <c r="B13" s="102"/>
      <c r="C13" s="102"/>
      <c r="D13" s="91"/>
      <c r="E13" s="55"/>
      <c r="F13" s="232"/>
      <c r="G13" s="94"/>
      <c r="H13" s="94"/>
      <c r="I13" s="101"/>
      <c r="J13" s="233"/>
    </row>
    <row r="14" spans="1:10" s="4" customFormat="1" ht="15.6">
      <c r="A14" s="52"/>
      <c r="B14" s="102"/>
      <c r="C14" s="91"/>
      <c r="D14" s="234" t="s">
        <v>16</v>
      </c>
      <c r="E14" s="51" t="s">
        <v>77</v>
      </c>
      <c r="F14" s="235">
        <v>166.4</v>
      </c>
      <c r="G14" s="103">
        <v>1</v>
      </c>
      <c r="H14" s="103" t="s">
        <v>24</v>
      </c>
      <c r="I14" s="96">
        <v>1.4871000000000001</v>
      </c>
      <c r="J14" s="99">
        <f>I14*F14</f>
        <v>247.45344000000003</v>
      </c>
    </row>
    <row r="15" spans="1:10" s="4" customFormat="1" ht="39.6">
      <c r="A15" s="52"/>
      <c r="B15" s="102"/>
      <c r="C15" s="91"/>
      <c r="D15" s="234"/>
      <c r="E15" s="51" t="s">
        <v>143</v>
      </c>
      <c r="F15" s="62">
        <v>51.75</v>
      </c>
      <c r="G15" s="103">
        <v>1</v>
      </c>
      <c r="H15" s="103" t="s">
        <v>24</v>
      </c>
      <c r="I15" s="96">
        <v>1.4871000000000001</v>
      </c>
      <c r="J15" s="99">
        <f>I15*F15</f>
        <v>76.957425000000001</v>
      </c>
    </row>
    <row r="16" spans="1:10" s="4" customFormat="1" ht="26.4">
      <c r="A16" s="52"/>
      <c r="B16" s="102"/>
      <c r="C16" s="91"/>
      <c r="D16" s="234" t="s">
        <v>76</v>
      </c>
      <c r="E16" s="51" t="s">
        <v>144</v>
      </c>
      <c r="F16" s="62">
        <f>(F14+F15)*0.2</f>
        <v>43.63</v>
      </c>
      <c r="G16" s="103">
        <v>1</v>
      </c>
      <c r="H16" s="103" t="s">
        <v>24</v>
      </c>
      <c r="I16" s="96">
        <v>1.4871000000000001</v>
      </c>
      <c r="J16" s="99">
        <f>I16*F16</f>
        <v>64.882173000000009</v>
      </c>
    </row>
    <row r="17" spans="1:12" s="4" customFormat="1" ht="13.2">
      <c r="A17" s="52"/>
      <c r="B17" s="102"/>
      <c r="C17" s="91"/>
      <c r="D17" s="100"/>
      <c r="E17" s="51" t="s">
        <v>2</v>
      </c>
      <c r="F17" s="235"/>
      <c r="G17" s="103"/>
      <c r="H17" s="103"/>
      <c r="I17" s="96"/>
      <c r="J17" s="99">
        <f>SUM(J14:J16)</f>
        <v>389.29303800000008</v>
      </c>
    </row>
    <row r="18" spans="1:12" s="4" customFormat="1" ht="15.6">
      <c r="A18" s="52"/>
      <c r="B18" s="102"/>
      <c r="C18" s="91"/>
      <c r="D18" s="103"/>
      <c r="E18" s="229" t="s">
        <v>66</v>
      </c>
      <c r="F18" s="230">
        <f>ROUND(J17,2)</f>
        <v>389.29</v>
      </c>
      <c r="G18" s="231" t="s">
        <v>170</v>
      </c>
      <c r="H18" s="103"/>
      <c r="I18" s="96"/>
      <c r="J18" s="99"/>
      <c r="L18" s="4" t="s">
        <v>197</v>
      </c>
    </row>
    <row r="19" spans="1:12" s="206" customFormat="1" ht="66">
      <c r="A19" s="110">
        <f>A12+1</f>
        <v>4</v>
      </c>
      <c r="B19" s="88">
        <v>1</v>
      </c>
      <c r="C19" s="96" t="s">
        <v>26</v>
      </c>
      <c r="D19" s="191" t="s">
        <v>136</v>
      </c>
      <c r="E19" s="51" t="s">
        <v>137</v>
      </c>
      <c r="F19" s="64">
        <v>108.55</v>
      </c>
      <c r="G19" s="187">
        <v>1</v>
      </c>
      <c r="H19" s="110" t="s">
        <v>26</v>
      </c>
      <c r="I19" s="96">
        <v>1.4871000000000001</v>
      </c>
      <c r="J19" s="111">
        <f>I19*F19</f>
        <v>161.42470500000002</v>
      </c>
    </row>
    <row r="20" spans="1:12" s="206" customFormat="1" ht="15.6">
      <c r="A20" s="207"/>
      <c r="B20" s="208"/>
      <c r="C20" s="49"/>
      <c r="D20" s="49"/>
      <c r="E20" s="75" t="s">
        <v>53</v>
      </c>
      <c r="F20" s="209">
        <f>ROUND(J19,2)</f>
        <v>161.41999999999999</v>
      </c>
      <c r="G20" s="210" t="s">
        <v>36</v>
      </c>
      <c r="H20" s="210"/>
      <c r="I20" s="210"/>
      <c r="J20" s="211"/>
    </row>
    <row r="21" spans="1:12" s="206" customFormat="1" ht="79.2">
      <c r="A21" s="102">
        <f>A19+1</f>
        <v>5</v>
      </c>
      <c r="B21" s="102">
        <v>1</v>
      </c>
      <c r="C21" s="52" t="s">
        <v>116</v>
      </c>
      <c r="D21" s="149" t="s">
        <v>117</v>
      </c>
      <c r="E21" s="242" t="s">
        <v>138</v>
      </c>
      <c r="F21" s="54"/>
      <c r="G21" s="103"/>
      <c r="H21" s="150"/>
      <c r="I21" s="150"/>
      <c r="J21" s="54"/>
    </row>
    <row r="22" spans="1:12" s="206" customFormat="1" ht="15">
      <c r="A22" s="52"/>
      <c r="B22" s="54"/>
      <c r="C22" s="103"/>
      <c r="D22" s="103"/>
      <c r="E22" s="242" t="s">
        <v>118</v>
      </c>
      <c r="F22" s="62"/>
      <c r="G22" s="103"/>
      <c r="H22" s="150"/>
      <c r="I22" s="150"/>
      <c r="J22" s="54"/>
    </row>
    <row r="23" spans="1:12" s="206" customFormat="1" ht="15">
      <c r="A23" s="52"/>
      <c r="B23" s="54">
        <v>1</v>
      </c>
      <c r="C23" s="52" t="s">
        <v>18</v>
      </c>
      <c r="D23" s="103"/>
      <c r="E23" s="242" t="s">
        <v>119</v>
      </c>
      <c r="F23" s="62">
        <v>650</v>
      </c>
      <c r="G23" s="103">
        <v>1</v>
      </c>
      <c r="H23" s="150" t="s">
        <v>18</v>
      </c>
      <c r="I23" s="150"/>
      <c r="J23" s="54">
        <f>PRODUCT(B23,F23,1/G23)</f>
        <v>650</v>
      </c>
    </row>
    <row r="24" spans="1:12" s="206" customFormat="1" ht="15">
      <c r="A24" s="52"/>
      <c r="B24" s="54">
        <v>1</v>
      </c>
      <c r="C24" s="52" t="s">
        <v>120</v>
      </c>
      <c r="D24" s="103"/>
      <c r="E24" s="242" t="s">
        <v>121</v>
      </c>
      <c r="F24" s="62">
        <v>487</v>
      </c>
      <c r="G24" s="103">
        <v>1</v>
      </c>
      <c r="H24" s="150" t="s">
        <v>120</v>
      </c>
      <c r="I24" s="150"/>
      <c r="J24" s="54">
        <f>PRODUCT(B24,F24,1/G24)</f>
        <v>487</v>
      </c>
    </row>
    <row r="25" spans="1:12" s="206" customFormat="1" ht="15">
      <c r="A25" s="52"/>
      <c r="B25" s="54">
        <v>1</v>
      </c>
      <c r="C25" s="52" t="s">
        <v>120</v>
      </c>
      <c r="D25" s="103"/>
      <c r="E25" s="242" t="s">
        <v>34</v>
      </c>
      <c r="F25" s="62">
        <v>368</v>
      </c>
      <c r="G25" s="103">
        <v>1</v>
      </c>
      <c r="H25" s="150" t="s">
        <v>120</v>
      </c>
      <c r="I25" s="150"/>
      <c r="J25" s="54">
        <f>PRODUCT(B25,F25,1/G25)</f>
        <v>368</v>
      </c>
    </row>
    <row r="26" spans="1:12" s="206" customFormat="1" ht="15">
      <c r="A26" s="52"/>
      <c r="B26" s="54">
        <v>10</v>
      </c>
      <c r="C26" s="52" t="s">
        <v>122</v>
      </c>
      <c r="D26" s="103"/>
      <c r="E26" s="242" t="s">
        <v>123</v>
      </c>
      <c r="F26" s="62">
        <v>46.55</v>
      </c>
      <c r="G26" s="103">
        <v>1</v>
      </c>
      <c r="H26" s="150" t="s">
        <v>122</v>
      </c>
      <c r="I26" s="150"/>
      <c r="J26" s="54">
        <f>PRODUCT(B26,F26,1/G26)</f>
        <v>465.5</v>
      </c>
    </row>
    <row r="27" spans="1:12" s="206" customFormat="1" ht="15">
      <c r="A27" s="52"/>
      <c r="B27" s="54"/>
      <c r="C27" s="52" t="s">
        <v>21</v>
      </c>
      <c r="D27" s="103"/>
      <c r="E27" s="242" t="s">
        <v>124</v>
      </c>
      <c r="F27" s="62">
        <v>21.96</v>
      </c>
      <c r="G27" s="103"/>
      <c r="H27" s="150" t="s">
        <v>21</v>
      </c>
      <c r="I27" s="150"/>
      <c r="J27" s="54">
        <f>F27</f>
        <v>21.96</v>
      </c>
    </row>
    <row r="28" spans="1:12" s="206" customFormat="1" ht="26.4">
      <c r="A28" s="52"/>
      <c r="B28" s="54"/>
      <c r="C28" s="52" t="s">
        <v>21</v>
      </c>
      <c r="D28" s="103"/>
      <c r="E28" s="242" t="s">
        <v>125</v>
      </c>
      <c r="F28" s="62">
        <v>270.68</v>
      </c>
      <c r="G28" s="103"/>
      <c r="H28" s="150" t="s">
        <v>21</v>
      </c>
      <c r="I28" s="150"/>
      <c r="J28" s="54">
        <f>F28</f>
        <v>270.68</v>
      </c>
    </row>
    <row r="29" spans="1:12" s="206" customFormat="1" ht="15">
      <c r="A29" s="52"/>
      <c r="B29" s="54"/>
      <c r="C29" s="52" t="s">
        <v>21</v>
      </c>
      <c r="D29" s="103"/>
      <c r="E29" s="242" t="s">
        <v>126</v>
      </c>
      <c r="F29" s="62">
        <v>26.26</v>
      </c>
      <c r="G29" s="103"/>
      <c r="H29" s="150" t="s">
        <v>21</v>
      </c>
      <c r="I29" s="150"/>
      <c r="J29" s="54">
        <f>F29</f>
        <v>26.26</v>
      </c>
    </row>
    <row r="30" spans="1:12" s="206" customFormat="1" ht="15">
      <c r="A30" s="52"/>
      <c r="B30" s="54"/>
      <c r="C30" s="103"/>
      <c r="D30" s="103"/>
      <c r="E30" s="242" t="s">
        <v>2</v>
      </c>
      <c r="F30" s="62"/>
      <c r="G30" s="103"/>
      <c r="H30" s="150"/>
      <c r="I30" s="150"/>
      <c r="J30" s="54">
        <f>SUM(J23:J29)</f>
        <v>2289.4</v>
      </c>
    </row>
    <row r="31" spans="1:12" s="206" customFormat="1" ht="15">
      <c r="A31" s="103"/>
      <c r="B31" s="103"/>
      <c r="C31" s="103"/>
      <c r="D31" s="103"/>
      <c r="E31" s="242" t="s">
        <v>127</v>
      </c>
      <c r="F31" s="62">
        <f>SUM(J23:J29)</f>
        <v>2289.4</v>
      </c>
      <c r="G31" s="103"/>
      <c r="H31" s="150"/>
      <c r="I31" s="150"/>
      <c r="J31" s="54">
        <f>F31*0.15</f>
        <v>343.41</v>
      </c>
    </row>
    <row r="32" spans="1:12" s="206" customFormat="1" ht="26.4">
      <c r="A32" s="103"/>
      <c r="B32" s="103"/>
      <c r="C32" s="103"/>
      <c r="D32" s="103"/>
      <c r="E32" s="243" t="s">
        <v>128</v>
      </c>
      <c r="F32" s="62">
        <f>F31+J31</f>
        <v>2632.81</v>
      </c>
      <c r="G32" s="103"/>
      <c r="H32" s="150"/>
      <c r="I32" s="150"/>
      <c r="J32" s="54">
        <f>F32*1.5784</f>
        <v>4155.6273039999996</v>
      </c>
    </row>
    <row r="33" spans="1:10" s="206" customFormat="1" ht="15">
      <c r="A33" s="52"/>
      <c r="B33" s="54"/>
      <c r="C33" s="103"/>
      <c r="D33" s="103"/>
      <c r="E33" s="242" t="s">
        <v>2</v>
      </c>
      <c r="F33" s="62"/>
      <c r="G33" s="236"/>
      <c r="H33" s="150"/>
      <c r="I33" s="150"/>
      <c r="J33" s="62">
        <f>J32</f>
        <v>4155.6273039999996</v>
      </c>
    </row>
    <row r="34" spans="1:10" s="206" customFormat="1" ht="15">
      <c r="A34" s="103"/>
      <c r="B34" s="103"/>
      <c r="C34" s="103"/>
      <c r="D34" s="103"/>
      <c r="E34" s="242" t="str">
        <f>CONCATENATE("Total for 1 hphr. (",ROUND(J33,2),"/5 x 8)")</f>
        <v>Total for 1 hphr. (4155.63/5 x 8)</v>
      </c>
      <c r="F34" s="62">
        <f>ROUND(J33/40,2)</f>
        <v>103.89</v>
      </c>
      <c r="G34" s="236" t="s">
        <v>129</v>
      </c>
      <c r="H34" s="150"/>
      <c r="I34" s="150"/>
      <c r="J34" s="103"/>
    </row>
    <row r="35" spans="1:10" s="206" customFormat="1" ht="15">
      <c r="A35" s="103"/>
      <c r="B35" s="103"/>
      <c r="C35" s="103"/>
      <c r="D35" s="103"/>
      <c r="E35" s="75" t="s">
        <v>53</v>
      </c>
      <c r="F35" s="106">
        <f>ROUND(F34,2)</f>
        <v>103.89</v>
      </c>
      <c r="G35" s="237" t="s">
        <v>166</v>
      </c>
      <c r="H35" s="150"/>
      <c r="I35" s="150"/>
      <c r="J35" s="103"/>
    </row>
    <row r="36" spans="1:10" s="206" customFormat="1" ht="39.6">
      <c r="A36" s="102">
        <f>A21+1</f>
        <v>6</v>
      </c>
      <c r="B36" s="102">
        <v>1</v>
      </c>
      <c r="C36" s="49" t="s">
        <v>130</v>
      </c>
      <c r="D36" s="149" t="s">
        <v>117</v>
      </c>
      <c r="E36" s="242" t="s">
        <v>131</v>
      </c>
      <c r="F36" s="54"/>
      <c r="G36" s="103"/>
      <c r="H36" s="150"/>
      <c r="I36" s="150"/>
      <c r="J36" s="54"/>
    </row>
    <row r="37" spans="1:10" s="206" customFormat="1" ht="15">
      <c r="A37" s="52"/>
      <c r="B37" s="54"/>
      <c r="C37" s="103"/>
      <c r="D37" s="103"/>
      <c r="E37" s="242" t="s">
        <v>132</v>
      </c>
      <c r="F37" s="54"/>
      <c r="G37" s="103"/>
      <c r="H37" s="150"/>
      <c r="I37" s="150"/>
      <c r="J37" s="54"/>
    </row>
    <row r="38" spans="1:10" s="206" customFormat="1" ht="15">
      <c r="A38" s="52"/>
      <c r="B38" s="122">
        <v>1</v>
      </c>
      <c r="C38" s="103" t="s">
        <v>120</v>
      </c>
      <c r="D38" s="103"/>
      <c r="E38" s="242" t="s">
        <v>34</v>
      </c>
      <c r="F38" s="62">
        <v>368</v>
      </c>
      <c r="G38" s="103">
        <v>1</v>
      </c>
      <c r="H38" s="150" t="s">
        <v>120</v>
      </c>
      <c r="I38" s="96">
        <v>1.4871000000000001</v>
      </c>
      <c r="J38" s="54">
        <f>I38*F38*B38</f>
        <v>547.25279999999998</v>
      </c>
    </row>
    <row r="39" spans="1:10" s="206" customFormat="1" ht="15">
      <c r="A39" s="103"/>
      <c r="B39" s="103"/>
      <c r="C39" s="103"/>
      <c r="D39" s="103"/>
      <c r="E39" s="242" t="s">
        <v>127</v>
      </c>
      <c r="F39" s="62">
        <f>SUM(J38:J38)</f>
        <v>547.25279999999998</v>
      </c>
      <c r="G39" s="103"/>
      <c r="H39" s="150"/>
      <c r="I39" s="150"/>
      <c r="J39" s="54">
        <f>F39*0.15</f>
        <v>82.087919999999997</v>
      </c>
    </row>
    <row r="40" spans="1:10" s="206" customFormat="1" ht="15">
      <c r="A40" s="52"/>
      <c r="B40" s="54"/>
      <c r="C40" s="103"/>
      <c r="D40" s="103"/>
      <c r="E40" s="242" t="s">
        <v>2</v>
      </c>
      <c r="F40" s="62"/>
      <c r="G40" s="236"/>
      <c r="H40" s="150"/>
      <c r="I40" s="150"/>
      <c r="J40" s="62">
        <f>SUM(J38:J39)</f>
        <v>629.34071999999992</v>
      </c>
    </row>
    <row r="41" spans="1:10" s="206" customFormat="1" ht="15">
      <c r="A41" s="103"/>
      <c r="B41" s="103"/>
      <c r="C41" s="103"/>
      <c r="D41" s="103"/>
      <c r="E41" s="242" t="s">
        <v>133</v>
      </c>
      <c r="F41" s="67"/>
      <c r="G41" s="67"/>
      <c r="H41" s="150"/>
      <c r="I41" s="150"/>
      <c r="J41" s="62">
        <f>ROUND(J40/8,2)</f>
        <v>78.67</v>
      </c>
    </row>
    <row r="42" spans="1:10" s="206" customFormat="1" ht="15">
      <c r="A42" s="103"/>
      <c r="B42" s="103"/>
      <c r="C42" s="103"/>
      <c r="D42" s="103"/>
      <c r="E42" s="75" t="s">
        <v>53</v>
      </c>
      <c r="F42" s="209">
        <f>ROUND(J41,2)</f>
        <v>78.67</v>
      </c>
      <c r="G42" s="237" t="s">
        <v>167</v>
      </c>
      <c r="H42" s="150"/>
      <c r="I42" s="150"/>
      <c r="J42" s="68"/>
    </row>
    <row r="43" spans="1:10" customFormat="1" ht="92.4">
      <c r="A43" s="88">
        <f>A36+1</f>
        <v>7</v>
      </c>
      <c r="B43" s="88">
        <v>1</v>
      </c>
      <c r="C43" s="91" t="s">
        <v>24</v>
      </c>
      <c r="D43" s="104" t="s">
        <v>108</v>
      </c>
      <c r="E43" s="105" t="s">
        <v>100</v>
      </c>
      <c r="F43" s="62">
        <v>4478.1499999999996</v>
      </c>
      <c r="G43" s="103">
        <v>1</v>
      </c>
      <c r="H43" s="103" t="s">
        <v>24</v>
      </c>
      <c r="I43" s="96">
        <v>1.4871000000000001</v>
      </c>
      <c r="J43" s="99">
        <f>ROUND(I43*F43,1)</f>
        <v>6659.5</v>
      </c>
    </row>
    <row r="44" spans="1:10" customFormat="1" ht="15.6">
      <c r="A44" s="87"/>
      <c r="B44" s="90"/>
      <c r="C44" s="89"/>
      <c r="D44" s="104"/>
      <c r="E44" s="93" t="s">
        <v>4</v>
      </c>
      <c r="F44" s="106">
        <f>ROUND(J43,2)</f>
        <v>6659.5</v>
      </c>
      <c r="G44" s="94" t="s">
        <v>35</v>
      </c>
      <c r="H44" s="107"/>
      <c r="I44" s="107"/>
      <c r="J44" s="252"/>
    </row>
    <row r="45" spans="1:10" customFormat="1" ht="52.8">
      <c r="A45" s="88">
        <f>A43+1</f>
        <v>8</v>
      </c>
      <c r="B45" s="88">
        <v>1</v>
      </c>
      <c r="C45" s="96" t="s">
        <v>26</v>
      </c>
      <c r="D45" s="104" t="s">
        <v>20</v>
      </c>
      <c r="E45" s="95" t="s">
        <v>30</v>
      </c>
      <c r="F45" s="62">
        <v>193.95</v>
      </c>
      <c r="G45" s="103">
        <v>1</v>
      </c>
      <c r="H45" s="103" t="s">
        <v>26</v>
      </c>
      <c r="I45" s="96">
        <v>1.4871000000000001</v>
      </c>
      <c r="J45" s="99">
        <f>F45*I45</f>
        <v>288.423045</v>
      </c>
    </row>
    <row r="46" spans="1:10" customFormat="1" ht="15.6">
      <c r="A46" s="87"/>
      <c r="B46" s="88"/>
      <c r="C46" s="89"/>
      <c r="D46" s="87"/>
      <c r="E46" s="93" t="s">
        <v>4</v>
      </c>
      <c r="F46" s="106">
        <f>ROUND(J45,2)</f>
        <v>288.42</v>
      </c>
      <c r="G46" s="107" t="s">
        <v>36</v>
      </c>
      <c r="H46" s="107"/>
      <c r="I46" s="107"/>
      <c r="J46" s="108"/>
    </row>
    <row r="47" spans="1:10" customFormat="1" ht="79.2">
      <c r="A47" s="88">
        <f>A45+1</f>
        <v>9</v>
      </c>
      <c r="B47" s="88">
        <v>1</v>
      </c>
      <c r="C47" s="96" t="s">
        <v>26</v>
      </c>
      <c r="D47" s="114" t="s">
        <v>135</v>
      </c>
      <c r="E47" s="95" t="s">
        <v>134</v>
      </c>
      <c r="F47" s="62">
        <v>467.85</v>
      </c>
      <c r="G47" s="103">
        <v>1</v>
      </c>
      <c r="H47" s="103" t="s">
        <v>26</v>
      </c>
      <c r="I47" s="96">
        <v>1.4871000000000001</v>
      </c>
      <c r="J47" s="99">
        <f>F47*I47</f>
        <v>695.73973500000011</v>
      </c>
    </row>
    <row r="48" spans="1:10" customFormat="1" ht="15.6">
      <c r="A48" s="87"/>
      <c r="B48" s="88"/>
      <c r="C48" s="89"/>
      <c r="D48" s="87"/>
      <c r="E48" s="93" t="s">
        <v>4</v>
      </c>
      <c r="F48" s="106">
        <f>ROUND(J47,2)</f>
        <v>695.74</v>
      </c>
      <c r="G48" s="107" t="s">
        <v>36</v>
      </c>
      <c r="H48" s="107"/>
      <c r="I48" s="107"/>
      <c r="J48" s="108"/>
    </row>
    <row r="49" spans="1:10" customFormat="1" ht="52.8">
      <c r="A49" s="88">
        <f>A47+1</f>
        <v>10</v>
      </c>
      <c r="B49" s="88">
        <v>1</v>
      </c>
      <c r="C49" s="96" t="s">
        <v>26</v>
      </c>
      <c r="D49" s="104" t="s">
        <v>31</v>
      </c>
      <c r="E49" s="95" t="s">
        <v>32</v>
      </c>
      <c r="F49" s="62">
        <v>342.9</v>
      </c>
      <c r="G49" s="103">
        <v>1</v>
      </c>
      <c r="H49" s="103" t="s">
        <v>26</v>
      </c>
      <c r="I49" s="96">
        <v>1.4871000000000001</v>
      </c>
      <c r="J49" s="99">
        <f>F49*I49</f>
        <v>509.92658999999998</v>
      </c>
    </row>
    <row r="50" spans="1:10" customFormat="1" ht="15.6">
      <c r="A50" s="87"/>
      <c r="B50" s="88"/>
      <c r="C50" s="89"/>
      <c r="D50" s="87"/>
      <c r="E50" s="93" t="s">
        <v>4</v>
      </c>
      <c r="F50" s="106">
        <f>ROUND(J49,2)</f>
        <v>509.93</v>
      </c>
      <c r="G50" s="107" t="s">
        <v>36</v>
      </c>
      <c r="H50" s="107"/>
      <c r="I50" s="107"/>
      <c r="J50" s="108"/>
    </row>
    <row r="51" spans="1:10" customFormat="1" ht="66">
      <c r="A51" s="88">
        <f>A49+1</f>
        <v>11</v>
      </c>
      <c r="B51" s="88">
        <v>1</v>
      </c>
      <c r="C51" s="96" t="s">
        <v>26</v>
      </c>
      <c r="D51" s="109" t="s">
        <v>39</v>
      </c>
      <c r="E51" s="95" t="s">
        <v>40</v>
      </c>
      <c r="F51" s="62">
        <v>422.3</v>
      </c>
      <c r="G51" s="103">
        <v>1</v>
      </c>
      <c r="H51" s="103" t="s">
        <v>26</v>
      </c>
      <c r="I51" s="96">
        <v>1.4871000000000001</v>
      </c>
      <c r="J51" s="99">
        <f>F51*I51</f>
        <v>628.00233000000003</v>
      </c>
    </row>
    <row r="52" spans="1:10" customFormat="1" ht="15.6">
      <c r="A52" s="87"/>
      <c r="B52" s="90"/>
      <c r="C52" s="89"/>
      <c r="D52" s="87"/>
      <c r="E52" s="93" t="s">
        <v>4</v>
      </c>
      <c r="F52" s="106">
        <f>ROUND(J51,2)</f>
        <v>628</v>
      </c>
      <c r="G52" s="107" t="s">
        <v>36</v>
      </c>
      <c r="H52" s="107"/>
      <c r="I52" s="107"/>
      <c r="J52" s="108"/>
    </row>
    <row r="53" spans="1:10" customFormat="1" ht="105.6">
      <c r="A53" s="88">
        <v>12</v>
      </c>
      <c r="B53" s="88">
        <v>1</v>
      </c>
      <c r="C53" s="52" t="s">
        <v>24</v>
      </c>
      <c r="D53" s="114" t="s">
        <v>103</v>
      </c>
      <c r="E53" s="57" t="s">
        <v>98</v>
      </c>
      <c r="F53" s="115">
        <v>6215.35</v>
      </c>
      <c r="G53" s="103">
        <v>1</v>
      </c>
      <c r="H53" s="103" t="s">
        <v>24</v>
      </c>
      <c r="I53" s="96">
        <v>1.4871000000000001</v>
      </c>
      <c r="J53" s="99">
        <f>I53*F53</f>
        <v>9242.846985000002</v>
      </c>
    </row>
    <row r="54" spans="1:10" customFormat="1" ht="15.6">
      <c r="A54" s="87"/>
      <c r="B54" s="90"/>
      <c r="C54" s="89"/>
      <c r="D54" s="87"/>
      <c r="E54" s="93" t="s">
        <v>4</v>
      </c>
      <c r="F54" s="106">
        <f>ROUND(J53,2)</f>
        <v>9242.85</v>
      </c>
      <c r="G54" s="94" t="s">
        <v>35</v>
      </c>
      <c r="H54" s="107"/>
      <c r="I54" s="107"/>
      <c r="J54" s="116"/>
    </row>
    <row r="55" spans="1:10" customFormat="1" ht="158.4">
      <c r="A55" s="88">
        <f>A53+1</f>
        <v>13</v>
      </c>
      <c r="B55" s="88">
        <v>1</v>
      </c>
      <c r="C55" s="52" t="s">
        <v>24</v>
      </c>
      <c r="D55" s="104" t="s">
        <v>28</v>
      </c>
      <c r="E55" s="212" t="s">
        <v>139</v>
      </c>
      <c r="F55" s="115">
        <v>7146.3</v>
      </c>
      <c r="G55" s="103">
        <v>1</v>
      </c>
      <c r="H55" s="103" t="s">
        <v>24</v>
      </c>
      <c r="I55" s="96">
        <v>1.4871000000000001</v>
      </c>
      <c r="J55" s="99">
        <f>I55*F55</f>
        <v>10627.26273</v>
      </c>
    </row>
    <row r="56" spans="1:10" customFormat="1" ht="15.6">
      <c r="A56" s="87"/>
      <c r="B56" s="90"/>
      <c r="C56" s="89"/>
      <c r="D56" s="87"/>
      <c r="E56" s="93" t="s">
        <v>4</v>
      </c>
      <c r="F56" s="106">
        <f>ROUND(J55,2)</f>
        <v>10627.26</v>
      </c>
      <c r="G56" s="94" t="s">
        <v>35</v>
      </c>
      <c r="H56" s="107"/>
      <c r="I56" s="107"/>
      <c r="J56" s="116"/>
    </row>
    <row r="57" spans="1:10" customFormat="1" ht="158.4">
      <c r="A57" s="88">
        <f>A55+1</f>
        <v>14</v>
      </c>
      <c r="B57" s="88">
        <v>1</v>
      </c>
      <c r="C57" s="52" t="s">
        <v>24</v>
      </c>
      <c r="D57" s="87">
        <v>5.3</v>
      </c>
      <c r="E57" s="212" t="s">
        <v>140</v>
      </c>
      <c r="F57" s="62">
        <v>7390.8</v>
      </c>
      <c r="G57" s="103">
        <v>1</v>
      </c>
      <c r="H57" s="103" t="s">
        <v>24</v>
      </c>
      <c r="I57" s="96">
        <v>1.4871000000000001</v>
      </c>
      <c r="J57" s="99">
        <f>I57*F57</f>
        <v>10990.858680000001</v>
      </c>
    </row>
    <row r="58" spans="1:10" customFormat="1" ht="15.6">
      <c r="A58" s="87"/>
      <c r="B58" s="90"/>
      <c r="C58" s="89"/>
      <c r="D58" s="87"/>
      <c r="E58" s="93" t="s">
        <v>4</v>
      </c>
      <c r="F58" s="106">
        <f>ROUND(J57,2)</f>
        <v>10990.86</v>
      </c>
      <c r="G58" s="94" t="s">
        <v>35</v>
      </c>
      <c r="H58" s="107"/>
      <c r="I58" s="107"/>
      <c r="J58" s="116"/>
    </row>
    <row r="59" spans="1:10" customFormat="1" ht="66">
      <c r="A59" s="88">
        <f>A57+1</f>
        <v>15</v>
      </c>
      <c r="B59" s="88">
        <v>1</v>
      </c>
      <c r="C59" s="89" t="s">
        <v>3</v>
      </c>
      <c r="D59" s="104" t="s">
        <v>19</v>
      </c>
      <c r="E59" s="113" t="s">
        <v>99</v>
      </c>
      <c r="F59" s="62">
        <v>56.6</v>
      </c>
      <c r="G59" s="103">
        <v>1</v>
      </c>
      <c r="H59" s="103" t="s">
        <v>3</v>
      </c>
      <c r="I59" s="96">
        <v>1.4871000000000001</v>
      </c>
      <c r="J59" s="99">
        <f>I59*F59</f>
        <v>84.169860000000014</v>
      </c>
    </row>
    <row r="60" spans="1:10" customFormat="1" ht="14.4">
      <c r="A60" s="87"/>
      <c r="B60" s="88"/>
      <c r="C60" s="89"/>
      <c r="D60" s="87"/>
      <c r="E60" s="93" t="s">
        <v>4</v>
      </c>
      <c r="F60" s="106">
        <f>ROUND(J59,2)</f>
        <v>84.17</v>
      </c>
      <c r="G60" s="107" t="s">
        <v>17</v>
      </c>
      <c r="H60" s="107"/>
      <c r="I60" s="107"/>
      <c r="J60" s="108"/>
    </row>
    <row r="61" spans="1:10" customFormat="1" ht="105.6">
      <c r="A61" s="88">
        <f>A59+1</f>
        <v>16</v>
      </c>
      <c r="B61" s="88">
        <v>1</v>
      </c>
      <c r="C61" s="91" t="s">
        <v>24</v>
      </c>
      <c r="D61" s="121" t="s">
        <v>25</v>
      </c>
      <c r="E61" s="95" t="s">
        <v>71</v>
      </c>
      <c r="F61" s="62">
        <v>3965.85</v>
      </c>
      <c r="G61" s="122">
        <v>1</v>
      </c>
      <c r="H61" s="103" t="s">
        <v>24</v>
      </c>
      <c r="I61" s="96">
        <v>1.4871000000000001</v>
      </c>
      <c r="J61" s="99">
        <f>F61*I61</f>
        <v>5897.6155349999999</v>
      </c>
    </row>
    <row r="62" spans="1:10" customFormat="1" ht="15.6">
      <c r="A62" s="59"/>
      <c r="B62" s="117"/>
      <c r="C62" s="118"/>
      <c r="D62" s="119"/>
      <c r="E62" s="123" t="s">
        <v>4</v>
      </c>
      <c r="F62" s="74">
        <f>ROUND(J61,2)</f>
        <v>5897.62</v>
      </c>
      <c r="G62" s="94" t="s">
        <v>35</v>
      </c>
      <c r="H62" s="120"/>
      <c r="I62" s="124"/>
      <c r="J62" s="108"/>
    </row>
    <row r="63" spans="1:10" s="10" customFormat="1" ht="79.2">
      <c r="A63" s="102">
        <f>A61+1</f>
        <v>17</v>
      </c>
      <c r="B63" s="102">
        <v>1</v>
      </c>
      <c r="C63" s="91" t="s">
        <v>24</v>
      </c>
      <c r="D63" s="125" t="s">
        <v>188</v>
      </c>
      <c r="E63" s="95" t="s">
        <v>168</v>
      </c>
      <c r="F63" s="62" t="e">
        <f>#REF!</f>
        <v>#REF!</v>
      </c>
      <c r="G63" s="122">
        <v>1</v>
      </c>
      <c r="H63" s="103" t="s">
        <v>24</v>
      </c>
      <c r="I63" s="77" t="s">
        <v>56</v>
      </c>
      <c r="J63" s="99" t="e">
        <f>F63</f>
        <v>#REF!</v>
      </c>
    </row>
    <row r="64" spans="1:10" s="9" customFormat="1" ht="15.6">
      <c r="A64" s="78"/>
      <c r="B64" s="79"/>
      <c r="C64" s="80"/>
      <c r="D64" s="81"/>
      <c r="E64" s="82" t="s">
        <v>4</v>
      </c>
      <c r="F64" s="74" t="e">
        <f>ROUND(J63,2)</f>
        <v>#REF!</v>
      </c>
      <c r="G64" s="83" t="s">
        <v>29</v>
      </c>
      <c r="H64" s="84"/>
      <c r="I64" s="85"/>
      <c r="J64" s="86"/>
    </row>
    <row r="65" spans="1:14" customFormat="1" ht="92.4">
      <c r="A65" s="88">
        <f>A63+1</f>
        <v>18</v>
      </c>
      <c r="B65" s="88">
        <v>1</v>
      </c>
      <c r="C65" s="91" t="s">
        <v>24</v>
      </c>
      <c r="D65" s="125">
        <v>2.25</v>
      </c>
      <c r="E65" s="95" t="s">
        <v>110</v>
      </c>
      <c r="F65" s="62">
        <v>125.75</v>
      </c>
      <c r="G65" s="122">
        <v>1</v>
      </c>
      <c r="H65" s="103" t="s">
        <v>24</v>
      </c>
      <c r="I65" s="96">
        <v>1.4871000000000001</v>
      </c>
      <c r="J65" s="99">
        <f>F65*I65</f>
        <v>187.002825</v>
      </c>
    </row>
    <row r="66" spans="1:14" customFormat="1" ht="15.6">
      <c r="A66" s="127"/>
      <c r="B66" s="128"/>
      <c r="C66" s="129"/>
      <c r="D66" s="130"/>
      <c r="E66" s="123" t="s">
        <v>4</v>
      </c>
      <c r="F66" s="74">
        <f>ROUND(J65,2)</f>
        <v>187</v>
      </c>
      <c r="G66" s="107" t="s">
        <v>29</v>
      </c>
      <c r="H66" s="131"/>
      <c r="I66" s="132"/>
      <c r="J66" s="133"/>
    </row>
    <row r="67" spans="1:14" customFormat="1" ht="39.6">
      <c r="A67" s="88">
        <v>19</v>
      </c>
      <c r="B67" s="135">
        <v>1</v>
      </c>
      <c r="C67" s="91" t="s">
        <v>26</v>
      </c>
      <c r="D67" s="114" t="s">
        <v>112</v>
      </c>
      <c r="E67" s="51" t="s">
        <v>111</v>
      </c>
      <c r="F67" s="62">
        <v>203.25</v>
      </c>
      <c r="G67" s="49">
        <v>1</v>
      </c>
      <c r="H67" s="49" t="s">
        <v>26</v>
      </c>
      <c r="I67" s="96">
        <v>1.4871000000000001</v>
      </c>
      <c r="J67" s="99">
        <f>F67*I67</f>
        <v>302.25307500000002</v>
      </c>
    </row>
    <row r="68" spans="1:14" customFormat="1" ht="15.6">
      <c r="A68" s="87"/>
      <c r="B68" s="63"/>
      <c r="C68" s="91"/>
      <c r="D68" s="87"/>
      <c r="E68" s="123" t="s">
        <v>4</v>
      </c>
      <c r="F68" s="106">
        <f>ROUND(J67,2)</f>
        <v>302.25</v>
      </c>
      <c r="G68" s="107" t="s">
        <v>37</v>
      </c>
      <c r="H68" s="60"/>
      <c r="I68" s="136"/>
      <c r="J68" s="116"/>
    </row>
    <row r="69" spans="1:14" customFormat="1" ht="66">
      <c r="A69" s="88">
        <f>A67+1</f>
        <v>20</v>
      </c>
      <c r="B69" s="135">
        <v>1</v>
      </c>
      <c r="C69" s="91" t="s">
        <v>26</v>
      </c>
      <c r="D69" s="90">
        <v>13.1</v>
      </c>
      <c r="E69" s="51" t="s">
        <v>145</v>
      </c>
      <c r="F69" s="62">
        <v>265.95</v>
      </c>
      <c r="G69" s="49">
        <v>1</v>
      </c>
      <c r="H69" s="49" t="s">
        <v>26</v>
      </c>
      <c r="I69" s="96">
        <v>1.4871000000000001</v>
      </c>
      <c r="J69" s="99">
        <f>F69*I69</f>
        <v>395.49424500000003</v>
      </c>
    </row>
    <row r="70" spans="1:14" customFormat="1" ht="15.6">
      <c r="A70" s="87"/>
      <c r="B70" s="63"/>
      <c r="C70" s="91"/>
      <c r="D70" s="87"/>
      <c r="E70" s="123" t="s">
        <v>4</v>
      </c>
      <c r="F70" s="106">
        <f>ROUND(J69,2)</f>
        <v>395.49</v>
      </c>
      <c r="G70" s="107" t="s">
        <v>37</v>
      </c>
      <c r="H70" s="60"/>
      <c r="I70" s="136"/>
      <c r="J70" s="116"/>
    </row>
    <row r="71" spans="1:14" customFormat="1" ht="52.8">
      <c r="A71" s="137">
        <f>A69+1</f>
        <v>21</v>
      </c>
      <c r="B71" s="88">
        <v>1</v>
      </c>
      <c r="C71" s="73" t="s">
        <v>26</v>
      </c>
      <c r="D71" s="138" t="s">
        <v>33</v>
      </c>
      <c r="E71" s="95" t="s">
        <v>113</v>
      </c>
      <c r="F71" s="62">
        <v>234.7</v>
      </c>
      <c r="G71" s="49">
        <v>1</v>
      </c>
      <c r="H71" s="49" t="s">
        <v>26</v>
      </c>
      <c r="I71" s="96">
        <v>1.4871000000000001</v>
      </c>
      <c r="J71" s="62">
        <f>F71*I71</f>
        <v>349.02237000000002</v>
      </c>
    </row>
    <row r="72" spans="1:14" customFormat="1" ht="15.6">
      <c r="A72" s="139"/>
      <c r="B72" s="128"/>
      <c r="C72" s="139"/>
      <c r="D72" s="140"/>
      <c r="E72" s="93" t="s">
        <v>4</v>
      </c>
      <c r="F72" s="141">
        <f>ROUND(J71,2)</f>
        <v>349.02</v>
      </c>
      <c r="G72" s="228" t="s">
        <v>36</v>
      </c>
      <c r="H72" s="52"/>
      <c r="I72" s="142"/>
      <c r="J72" s="116"/>
    </row>
    <row r="73" spans="1:14" customFormat="1" ht="52.8">
      <c r="A73" s="137">
        <f>A71+1</f>
        <v>22</v>
      </c>
      <c r="B73" s="88">
        <v>1</v>
      </c>
      <c r="C73" s="73" t="s">
        <v>7</v>
      </c>
      <c r="D73" s="138" t="s">
        <v>109</v>
      </c>
      <c r="E73" s="57" t="s">
        <v>146</v>
      </c>
      <c r="F73" s="255" t="e">
        <f>#REF!</f>
        <v>#REF!</v>
      </c>
      <c r="G73" s="87">
        <v>1</v>
      </c>
      <c r="H73" s="87" t="s">
        <v>7</v>
      </c>
      <c r="I73" s="256"/>
      <c r="J73" s="255" t="e">
        <f>F73</f>
        <v>#REF!</v>
      </c>
    </row>
    <row r="74" spans="1:14" customFormat="1" ht="14.4">
      <c r="A74" s="139"/>
      <c r="B74" s="128"/>
      <c r="C74" s="139"/>
      <c r="D74" s="140"/>
      <c r="E74" s="93" t="s">
        <v>4</v>
      </c>
      <c r="F74" s="141" t="e">
        <f>J73</f>
        <v>#REF!</v>
      </c>
      <c r="G74" s="228" t="s">
        <v>38</v>
      </c>
      <c r="H74" s="52"/>
      <c r="I74" s="142"/>
      <c r="J74" s="116"/>
    </row>
    <row r="75" spans="1:14" customFormat="1" ht="92.4">
      <c r="A75" s="110">
        <f>A73+1</f>
        <v>23</v>
      </c>
      <c r="B75" s="110">
        <v>1</v>
      </c>
      <c r="C75" s="184" t="s">
        <v>3</v>
      </c>
      <c r="D75" s="185" t="s">
        <v>68</v>
      </c>
      <c r="E75" s="105" t="s">
        <v>101</v>
      </c>
      <c r="F75" s="186">
        <v>104.65</v>
      </c>
      <c r="G75" s="187">
        <v>1</v>
      </c>
      <c r="H75" s="65" t="s">
        <v>3</v>
      </c>
      <c r="I75" s="96">
        <v>1.4871000000000001</v>
      </c>
      <c r="J75" s="134">
        <f>F75*I75*B75</f>
        <v>155.62501500000002</v>
      </c>
    </row>
    <row r="76" spans="1:14" customFormat="1" ht="14.4">
      <c r="A76" s="59"/>
      <c r="B76" s="58"/>
      <c r="C76" s="118"/>
      <c r="D76" s="185"/>
      <c r="E76" s="188" t="s">
        <v>4</v>
      </c>
      <c r="F76" s="97">
        <f>ROUND(J75,2)</f>
        <v>155.63</v>
      </c>
      <c r="G76" s="94" t="s">
        <v>17</v>
      </c>
      <c r="H76" s="101"/>
      <c r="I76" s="101"/>
      <c r="J76" s="189"/>
    </row>
    <row r="77" spans="1:14" s="7" customFormat="1" ht="409.6">
      <c r="A77" s="102">
        <f>A75+1</f>
        <v>24</v>
      </c>
      <c r="B77" s="102">
        <v>1</v>
      </c>
      <c r="C77" s="52" t="s">
        <v>12</v>
      </c>
      <c r="D77" s="49" t="s">
        <v>72</v>
      </c>
      <c r="E77" s="55" t="s">
        <v>105</v>
      </c>
      <c r="F77" s="179">
        <v>384.5</v>
      </c>
      <c r="G77" s="173">
        <v>1</v>
      </c>
      <c r="H77" s="103" t="s">
        <v>3</v>
      </c>
      <c r="I77" s="96">
        <v>1.4871000000000001</v>
      </c>
      <c r="J77" s="179">
        <f>F77*I77</f>
        <v>571.78995000000009</v>
      </c>
      <c r="K77" s="38"/>
      <c r="L77" s="38"/>
      <c r="M77" s="38"/>
      <c r="N77" s="38"/>
    </row>
    <row r="78" spans="1:14" s="40" customFormat="1">
      <c r="A78" s="102"/>
      <c r="B78" s="102"/>
      <c r="C78" s="52"/>
      <c r="D78" s="52"/>
      <c r="E78" s="174" t="s">
        <v>53</v>
      </c>
      <c r="F78" s="183">
        <f>ROUND(J77,2)</f>
        <v>571.79</v>
      </c>
      <c r="G78" s="175" t="s">
        <v>73</v>
      </c>
      <c r="H78" s="60"/>
      <c r="I78" s="178"/>
      <c r="J78" s="179"/>
      <c r="K78" s="34"/>
      <c r="L78" s="34"/>
      <c r="M78" s="34"/>
      <c r="N78" s="34"/>
    </row>
    <row r="79" spans="1:14" s="44" customFormat="1" ht="198">
      <c r="A79" s="102">
        <f>A77+1</f>
        <v>25</v>
      </c>
      <c r="B79" s="102">
        <v>1</v>
      </c>
      <c r="C79" s="52" t="s">
        <v>12</v>
      </c>
      <c r="D79" s="147" t="s">
        <v>74</v>
      </c>
      <c r="E79" s="190" t="s">
        <v>173</v>
      </c>
      <c r="F79" s="76">
        <v>444.9</v>
      </c>
      <c r="G79" s="103">
        <v>1</v>
      </c>
      <c r="H79" s="103" t="s">
        <v>3</v>
      </c>
      <c r="I79" s="96">
        <v>1.4871000000000001</v>
      </c>
      <c r="J79" s="76">
        <f>F79*I79</f>
        <v>661.61078999999995</v>
      </c>
    </row>
    <row r="80" spans="1:14" s="40" customFormat="1">
      <c r="A80" s="102"/>
      <c r="B80" s="102"/>
      <c r="C80" s="52"/>
      <c r="D80" s="52"/>
      <c r="E80" s="174" t="s">
        <v>53</v>
      </c>
      <c r="F80" s="183">
        <f>ROUND(J79,2)</f>
        <v>661.61</v>
      </c>
      <c r="G80" s="175" t="s">
        <v>73</v>
      </c>
      <c r="H80" s="60"/>
      <c r="I80" s="178"/>
      <c r="J80" s="179"/>
      <c r="K80" s="34"/>
      <c r="L80" s="34"/>
      <c r="M80" s="34"/>
      <c r="N80" s="34"/>
    </row>
    <row r="81" spans="1:14" s="40" customFormat="1" ht="141.75" customHeight="1">
      <c r="A81" s="102">
        <f>A79+1</f>
        <v>26</v>
      </c>
      <c r="B81" s="102">
        <v>1</v>
      </c>
      <c r="C81" s="52" t="s">
        <v>26</v>
      </c>
      <c r="D81" s="191" t="s">
        <v>75</v>
      </c>
      <c r="E81" s="180" t="s">
        <v>187</v>
      </c>
      <c r="F81" s="79">
        <v>1003.95</v>
      </c>
      <c r="G81" s="173">
        <v>1</v>
      </c>
      <c r="H81" s="103" t="s">
        <v>26</v>
      </c>
      <c r="I81" s="96">
        <v>1.4871000000000001</v>
      </c>
      <c r="J81" s="179">
        <f>F81*I81</f>
        <v>1492.9740450000002</v>
      </c>
      <c r="K81" s="34"/>
      <c r="L81" s="34"/>
      <c r="M81" s="34"/>
      <c r="N81" s="34"/>
    </row>
    <row r="82" spans="1:14" s="40" customFormat="1" ht="15.6">
      <c r="A82" s="102"/>
      <c r="B82" s="102"/>
      <c r="C82" s="103"/>
      <c r="D82" s="191"/>
      <c r="E82" s="123" t="s">
        <v>4</v>
      </c>
      <c r="F82" s="106">
        <f>ROUND(J81,2)</f>
        <v>1492.97</v>
      </c>
      <c r="G82" s="107" t="s">
        <v>37</v>
      </c>
      <c r="H82" s="103"/>
      <c r="I82" s="182"/>
      <c r="J82" s="179"/>
      <c r="K82" s="34"/>
      <c r="L82" s="34"/>
      <c r="M82" s="34"/>
      <c r="N82" s="34"/>
    </row>
    <row r="83" spans="1:14" s="40" customFormat="1">
      <c r="A83" s="102"/>
      <c r="B83" s="102"/>
      <c r="C83" s="103"/>
      <c r="D83" s="191"/>
      <c r="E83" s="180"/>
      <c r="F83" s="79"/>
      <c r="G83" s="173"/>
      <c r="H83" s="103"/>
      <c r="I83" s="182"/>
      <c r="J83" s="179"/>
      <c r="K83" s="34"/>
      <c r="L83" s="34"/>
      <c r="M83" s="34"/>
      <c r="N83" s="34"/>
    </row>
    <row r="84" spans="1:14" s="28" customFormat="1" ht="277.2">
      <c r="A84" s="102">
        <f>A81+1</f>
        <v>27</v>
      </c>
      <c r="B84" s="137">
        <v>1</v>
      </c>
      <c r="C84" s="49" t="s">
        <v>26</v>
      </c>
      <c r="D84" s="191" t="s">
        <v>169</v>
      </c>
      <c r="E84" s="55" t="s">
        <v>147</v>
      </c>
      <c r="F84" s="76">
        <v>1841.4</v>
      </c>
      <c r="G84" s="49">
        <v>1</v>
      </c>
      <c r="H84" s="52" t="s">
        <v>26</v>
      </c>
      <c r="I84" s="96">
        <v>1.4871000000000001</v>
      </c>
      <c r="J84" s="63">
        <f>I84*F84</f>
        <v>2738.3459400000002</v>
      </c>
      <c r="K84" s="5"/>
      <c r="L84" s="6">
        <v>1841.4</v>
      </c>
      <c r="M84" s="6"/>
      <c r="N84" s="6"/>
    </row>
    <row r="85" spans="1:14" s="28" customFormat="1" ht="15.6">
      <c r="A85" s="102"/>
      <c r="B85" s="137"/>
      <c r="C85" s="49"/>
      <c r="D85" s="49"/>
      <c r="E85" s="41" t="s">
        <v>43</v>
      </c>
      <c r="F85" s="141">
        <f>ROUND(J84,2)</f>
        <v>2738.35</v>
      </c>
      <c r="G85" s="144" t="s">
        <v>36</v>
      </c>
      <c r="H85" s="103"/>
      <c r="I85" s="145"/>
      <c r="J85" s="63"/>
      <c r="K85" s="5"/>
      <c r="L85" s="6"/>
      <c r="M85" s="6"/>
      <c r="N85" s="6"/>
    </row>
    <row r="86" spans="1:14" s="40" customFormat="1" ht="92.4">
      <c r="A86" s="102">
        <f>A84+1</f>
        <v>28</v>
      </c>
      <c r="B86" s="102">
        <v>1</v>
      </c>
      <c r="C86" s="52" t="s">
        <v>24</v>
      </c>
      <c r="D86" s="191" t="s">
        <v>164</v>
      </c>
      <c r="E86" s="180" t="s">
        <v>165</v>
      </c>
      <c r="F86" s="79">
        <v>4927</v>
      </c>
      <c r="G86" s="173">
        <v>1</v>
      </c>
      <c r="H86" s="103" t="s">
        <v>24</v>
      </c>
      <c r="I86" s="96">
        <v>1.4871000000000001</v>
      </c>
      <c r="J86" s="179">
        <f>F86*I86</f>
        <v>7326.9417000000003</v>
      </c>
      <c r="K86" s="34"/>
      <c r="L86" s="34"/>
      <c r="M86" s="34"/>
      <c r="N86" s="34"/>
    </row>
    <row r="87" spans="1:14" s="40" customFormat="1" ht="15.6">
      <c r="A87" s="102"/>
      <c r="B87" s="102"/>
      <c r="C87" s="103"/>
      <c r="D87" s="191"/>
      <c r="E87" s="41" t="s">
        <v>4</v>
      </c>
      <c r="F87" s="106">
        <f>ROUND(J86,2)</f>
        <v>7326.94</v>
      </c>
      <c r="G87" s="107" t="s">
        <v>29</v>
      </c>
      <c r="H87" s="103"/>
      <c r="I87" s="182"/>
      <c r="J87" s="179"/>
      <c r="K87" s="34"/>
      <c r="L87" s="34"/>
      <c r="M87" s="34"/>
      <c r="N87" s="34"/>
    </row>
    <row r="88" spans="1:14" s="28" customFormat="1" ht="132">
      <c r="A88" s="102">
        <f>A86+1</f>
        <v>29</v>
      </c>
      <c r="B88" s="137">
        <v>1</v>
      </c>
      <c r="C88" s="49" t="s">
        <v>26</v>
      </c>
      <c r="D88" s="49">
        <v>11.38</v>
      </c>
      <c r="E88" s="55" t="s">
        <v>42</v>
      </c>
      <c r="F88" s="53">
        <v>747.9</v>
      </c>
      <c r="G88" s="49">
        <v>1</v>
      </c>
      <c r="H88" s="49" t="s">
        <v>26</v>
      </c>
      <c r="I88" s="96">
        <v>1.4871000000000001</v>
      </c>
      <c r="J88" s="63">
        <f>ROUND(I88*F88,1)</f>
        <v>1112.2</v>
      </c>
      <c r="K88" s="27">
        <v>747.9</v>
      </c>
    </row>
    <row r="89" spans="1:14" s="28" customFormat="1" ht="15.6">
      <c r="A89" s="102"/>
      <c r="B89" s="137"/>
      <c r="C89" s="49"/>
      <c r="D89" s="49"/>
      <c r="E89" s="41" t="s">
        <v>43</v>
      </c>
      <c r="F89" s="141">
        <f>ROUND(J88,2)</f>
        <v>1112.2</v>
      </c>
      <c r="G89" s="144" t="s">
        <v>36</v>
      </c>
      <c r="H89" s="103"/>
      <c r="I89" s="145"/>
      <c r="J89" s="63"/>
      <c r="K89" s="5"/>
      <c r="L89" s="6"/>
      <c r="M89" s="6"/>
      <c r="N89" s="6"/>
    </row>
    <row r="90" spans="1:14" s="28" customFormat="1" ht="224.4">
      <c r="A90" s="102">
        <f>A88+1</f>
        <v>30</v>
      </c>
      <c r="B90" s="137">
        <v>1</v>
      </c>
      <c r="C90" s="49" t="s">
        <v>26</v>
      </c>
      <c r="D90" s="49" t="s">
        <v>161</v>
      </c>
      <c r="E90" s="55" t="s">
        <v>162</v>
      </c>
      <c r="F90" s="76">
        <v>3113.3</v>
      </c>
      <c r="G90" s="149">
        <v>1</v>
      </c>
      <c r="H90" s="103" t="s">
        <v>26</v>
      </c>
      <c r="I90" s="96">
        <v>1.4871000000000001</v>
      </c>
      <c r="J90" s="63">
        <f>I90*F90</f>
        <v>4629.7884300000005</v>
      </c>
      <c r="K90" s="5"/>
      <c r="L90" s="6"/>
      <c r="M90" s="6"/>
      <c r="N90" s="6"/>
    </row>
    <row r="91" spans="1:14" s="28" customFormat="1" ht="15.6">
      <c r="A91" s="102"/>
      <c r="B91" s="137"/>
      <c r="C91" s="49"/>
      <c r="D91" s="49"/>
      <c r="E91" s="41" t="s">
        <v>43</v>
      </c>
      <c r="F91" s="141">
        <f>ROUND(J90,2)</f>
        <v>4629.79</v>
      </c>
      <c r="G91" s="144" t="s">
        <v>36</v>
      </c>
      <c r="H91" s="103"/>
      <c r="I91" s="145"/>
      <c r="J91" s="63"/>
      <c r="K91" s="5"/>
      <c r="L91" s="6"/>
      <c r="M91" s="6"/>
      <c r="N91" s="6"/>
    </row>
    <row r="92" spans="1:14" s="28" customFormat="1" ht="224.4">
      <c r="A92" s="102">
        <f>A90+1</f>
        <v>31</v>
      </c>
      <c r="B92" s="137">
        <v>1</v>
      </c>
      <c r="C92" s="49" t="s">
        <v>26</v>
      </c>
      <c r="D92" s="49">
        <v>8.1199999999999992</v>
      </c>
      <c r="E92" s="212" t="s">
        <v>163</v>
      </c>
      <c r="F92" s="76">
        <v>2887.85</v>
      </c>
      <c r="G92" s="149">
        <v>1</v>
      </c>
      <c r="H92" s="103" t="s">
        <v>26</v>
      </c>
      <c r="I92" s="96">
        <v>1.4871000000000001</v>
      </c>
      <c r="J92" s="63">
        <f>I92*F92</f>
        <v>4294.5217350000003</v>
      </c>
      <c r="K92" s="5">
        <v>2887.85</v>
      </c>
      <c r="L92" s="6"/>
      <c r="M92" s="6"/>
      <c r="N92" s="6"/>
    </row>
    <row r="93" spans="1:14" s="28" customFormat="1" ht="15.6">
      <c r="A93" s="102"/>
      <c r="B93" s="137"/>
      <c r="C93" s="49"/>
      <c r="D93" s="49"/>
      <c r="E93" s="41" t="s">
        <v>43</v>
      </c>
      <c r="F93" s="141">
        <f>ROUND(J92,2)</f>
        <v>4294.5200000000004</v>
      </c>
      <c r="G93" s="144" t="s">
        <v>36</v>
      </c>
      <c r="H93" s="103"/>
      <c r="I93" s="145"/>
      <c r="J93" s="63"/>
      <c r="K93" s="5"/>
      <c r="L93" s="6"/>
      <c r="M93" s="6"/>
      <c r="N93" s="6"/>
    </row>
    <row r="94" spans="1:14" s="6" customFormat="1" ht="118.8">
      <c r="A94" s="102">
        <f>A92+1</f>
        <v>32</v>
      </c>
      <c r="B94" s="137">
        <v>1</v>
      </c>
      <c r="C94" s="49" t="s">
        <v>26</v>
      </c>
      <c r="D94" s="63">
        <v>11.36</v>
      </c>
      <c r="E94" s="55" t="s">
        <v>45</v>
      </c>
      <c r="F94" s="53">
        <v>744.8</v>
      </c>
      <c r="G94" s="49">
        <v>1</v>
      </c>
      <c r="H94" s="49" t="s">
        <v>26</v>
      </c>
      <c r="I94" s="96">
        <v>1.4871000000000001</v>
      </c>
      <c r="J94" s="63">
        <f>I94*F94</f>
        <v>1107.5920799999999</v>
      </c>
      <c r="K94" s="5"/>
    </row>
    <row r="95" spans="1:14" s="6" customFormat="1" ht="15.6">
      <c r="A95" s="102"/>
      <c r="B95" s="137"/>
      <c r="C95" s="49"/>
      <c r="D95" s="49"/>
      <c r="E95" s="41" t="s">
        <v>43</v>
      </c>
      <c r="F95" s="141">
        <f>ROUND(J94,2)</f>
        <v>1107.5899999999999</v>
      </c>
      <c r="G95" s="144" t="s">
        <v>36</v>
      </c>
      <c r="H95" s="103"/>
      <c r="I95" s="145"/>
      <c r="J95" s="63"/>
      <c r="K95" s="5"/>
    </row>
    <row r="96" spans="1:14" s="6" customFormat="1" ht="132">
      <c r="A96" s="102">
        <f>A94+1</f>
        <v>33</v>
      </c>
      <c r="B96" s="137">
        <v>1</v>
      </c>
      <c r="C96" s="49" t="s">
        <v>26</v>
      </c>
      <c r="D96" s="63">
        <v>11.4</v>
      </c>
      <c r="E96" s="92" t="s">
        <v>174</v>
      </c>
      <c r="F96" s="52">
        <v>901.05</v>
      </c>
      <c r="G96" s="49">
        <v>1</v>
      </c>
      <c r="H96" s="49" t="s">
        <v>26</v>
      </c>
      <c r="I96" s="96">
        <v>1.4871000000000001</v>
      </c>
      <c r="J96" s="63">
        <f>I96*F96</f>
        <v>1339.9514550000001</v>
      </c>
      <c r="K96" s="5">
        <v>901.05</v>
      </c>
    </row>
    <row r="97" spans="1:14" s="6" customFormat="1" ht="15.6">
      <c r="A97" s="137"/>
      <c r="B97" s="137"/>
      <c r="C97" s="49"/>
      <c r="D97" s="49"/>
      <c r="E97" s="41" t="s">
        <v>43</v>
      </c>
      <c r="F97" s="146">
        <f>ROUND(J96,2)</f>
        <v>1339.95</v>
      </c>
      <c r="G97" s="144" t="s">
        <v>36</v>
      </c>
      <c r="H97" s="144"/>
      <c r="I97" s="145"/>
      <c r="J97" s="63"/>
      <c r="K97" s="30"/>
      <c r="L97" s="31"/>
      <c r="M97" s="31"/>
      <c r="N97" s="31"/>
    </row>
    <row r="98" spans="1:14" s="6" customFormat="1" ht="158.4">
      <c r="A98" s="102">
        <f>A96+1</f>
        <v>34</v>
      </c>
      <c r="B98" s="137">
        <v>1</v>
      </c>
      <c r="C98" s="49" t="s">
        <v>26</v>
      </c>
      <c r="D98" s="63" t="s">
        <v>198</v>
      </c>
      <c r="E98" s="55" t="s">
        <v>114</v>
      </c>
      <c r="F98" s="52">
        <v>1073.3499999999999</v>
      </c>
      <c r="G98" s="49">
        <v>1</v>
      </c>
      <c r="H98" s="49" t="s">
        <v>26</v>
      </c>
      <c r="I98" s="96">
        <v>1.4871000000000001</v>
      </c>
      <c r="J98" s="63">
        <f>I98*F98</f>
        <v>1596.1787850000001</v>
      </c>
      <c r="K98" s="5"/>
    </row>
    <row r="99" spans="1:14" s="6" customFormat="1" ht="15.6">
      <c r="A99" s="137"/>
      <c r="B99" s="137"/>
      <c r="C99" s="49"/>
      <c r="D99" s="49"/>
      <c r="E99" s="41" t="s">
        <v>43</v>
      </c>
      <c r="F99" s="146">
        <f>ROUND(J98,2)</f>
        <v>1596.18</v>
      </c>
      <c r="G99" s="144" t="s">
        <v>36</v>
      </c>
      <c r="H99" s="144"/>
      <c r="I99" s="145"/>
      <c r="J99" s="63"/>
      <c r="K99" s="30"/>
      <c r="L99" s="31"/>
      <c r="M99" s="31"/>
      <c r="N99" s="31"/>
    </row>
    <row r="100" spans="1:14" s="6" customFormat="1" ht="105.6">
      <c r="A100" s="102">
        <f>A98+1</f>
        <v>35</v>
      </c>
      <c r="B100" s="137">
        <v>1</v>
      </c>
      <c r="C100" s="49" t="s">
        <v>26</v>
      </c>
      <c r="D100" s="138">
        <v>0.47640046296296296</v>
      </c>
      <c r="E100" s="55" t="s">
        <v>175</v>
      </c>
      <c r="F100" s="64">
        <v>1158.0999999999999</v>
      </c>
      <c r="G100" s="49">
        <v>1</v>
      </c>
      <c r="H100" s="49" t="s">
        <v>26</v>
      </c>
      <c r="I100" s="96">
        <v>1.4871000000000001</v>
      </c>
      <c r="J100" s="63">
        <f>I100*F100</f>
        <v>1722.2105099999999</v>
      </c>
      <c r="K100" s="30"/>
      <c r="L100" s="31"/>
      <c r="M100" s="31"/>
      <c r="N100" s="31"/>
    </row>
    <row r="101" spans="1:14" s="6" customFormat="1" ht="15.6">
      <c r="A101" s="137"/>
      <c r="B101" s="137"/>
      <c r="C101" s="49"/>
      <c r="D101" s="49"/>
      <c r="E101" s="41" t="s">
        <v>43</v>
      </c>
      <c r="F101" s="146">
        <f>ROUND(J100,2)</f>
        <v>1722.21</v>
      </c>
      <c r="G101" s="144" t="s">
        <v>36</v>
      </c>
      <c r="H101" s="144"/>
      <c r="I101" s="145"/>
      <c r="J101" s="63"/>
      <c r="K101" s="30"/>
      <c r="L101" s="31"/>
      <c r="M101" s="31"/>
      <c r="N101" s="31"/>
    </row>
    <row r="102" spans="1:14" s="214" customFormat="1" ht="118.8">
      <c r="A102" s="137">
        <f>A100+1</f>
        <v>36</v>
      </c>
      <c r="B102" s="137">
        <v>1</v>
      </c>
      <c r="C102" s="49" t="s">
        <v>3</v>
      </c>
      <c r="D102" s="238" t="s">
        <v>148</v>
      </c>
      <c r="E102" s="57" t="s">
        <v>149</v>
      </c>
      <c r="F102" s="49">
        <v>90.25</v>
      </c>
      <c r="G102" s="49">
        <v>1</v>
      </c>
      <c r="H102" s="49" t="s">
        <v>3</v>
      </c>
      <c r="I102" s="96">
        <v>1.4871000000000001</v>
      </c>
      <c r="J102" s="115">
        <f>F102*G102*I102</f>
        <v>134.21077500000001</v>
      </c>
      <c r="K102" s="213"/>
      <c r="L102" s="213"/>
      <c r="M102" s="213"/>
      <c r="N102" s="213"/>
    </row>
    <row r="103" spans="1:14" s="213" customFormat="1" ht="14.4">
      <c r="A103" s="102"/>
      <c r="B103" s="102"/>
      <c r="C103" s="52"/>
      <c r="D103" s="239"/>
      <c r="E103" s="123" t="s">
        <v>4</v>
      </c>
      <c r="F103" s="56">
        <f>ROUND(J102,2)</f>
        <v>134.21</v>
      </c>
      <c r="G103" s="61" t="s">
        <v>17</v>
      </c>
      <c r="H103" s="60"/>
      <c r="I103" s="240"/>
      <c r="J103" s="241"/>
      <c r="K103" s="6"/>
      <c r="L103" s="6"/>
      <c r="M103" s="6" t="s">
        <v>150</v>
      </c>
      <c r="N103" s="6"/>
    </row>
    <row r="104" spans="1:14" s="282" customFormat="1" ht="79.2">
      <c r="A104" s="276">
        <f>A102+1</f>
        <v>37</v>
      </c>
      <c r="B104" s="277">
        <v>1</v>
      </c>
      <c r="C104" s="277" t="s">
        <v>199</v>
      </c>
      <c r="D104" s="278" t="s">
        <v>189</v>
      </c>
      <c r="E104" s="279" t="s">
        <v>151</v>
      </c>
      <c r="F104" s="280" t="e">
        <f>#REF!</f>
        <v>#REF!</v>
      </c>
      <c r="G104" s="277">
        <v>1</v>
      </c>
      <c r="H104" s="277" t="s">
        <v>199</v>
      </c>
      <c r="I104" s="245"/>
      <c r="J104" s="281" t="e">
        <f>F104</f>
        <v>#REF!</v>
      </c>
    </row>
    <row r="105" spans="1:14" s="282" customFormat="1" ht="15.6">
      <c r="A105" s="283"/>
      <c r="B105" s="283"/>
      <c r="C105" s="283"/>
      <c r="D105" s="277"/>
      <c r="E105" s="284" t="s">
        <v>4</v>
      </c>
      <c r="F105" s="285" t="e">
        <f>J104</f>
        <v>#REF!</v>
      </c>
      <c r="G105" s="286" t="s">
        <v>200</v>
      </c>
      <c r="H105" s="287"/>
      <c r="I105" s="288"/>
      <c r="J105" s="289"/>
    </row>
    <row r="106" spans="1:14" s="282" customFormat="1" ht="79.2">
      <c r="A106" s="276">
        <f>A104+1</f>
        <v>38</v>
      </c>
      <c r="B106" s="290">
        <v>1</v>
      </c>
      <c r="C106" s="277" t="s">
        <v>7</v>
      </c>
      <c r="D106" s="278" t="s">
        <v>190</v>
      </c>
      <c r="E106" s="279" t="s">
        <v>153</v>
      </c>
      <c r="F106" s="280" t="e">
        <f>#REF!</f>
        <v>#REF!</v>
      </c>
      <c r="G106" s="277">
        <v>1</v>
      </c>
      <c r="H106" s="277" t="s">
        <v>7</v>
      </c>
      <c r="I106" s="245"/>
      <c r="J106" s="281" t="e">
        <f>F106</f>
        <v>#REF!</v>
      </c>
    </row>
    <row r="107" spans="1:14" s="34" customFormat="1" ht="15.75" customHeight="1">
      <c r="A107" s="52"/>
      <c r="B107" s="52"/>
      <c r="C107" s="52"/>
      <c r="D107" s="49"/>
      <c r="E107" s="41" t="s">
        <v>4</v>
      </c>
      <c r="F107" s="146" t="e">
        <f>J106</f>
        <v>#REF!</v>
      </c>
      <c r="G107" s="144" t="s">
        <v>38</v>
      </c>
      <c r="H107" s="211"/>
      <c r="I107" s="215"/>
      <c r="J107" s="77"/>
    </row>
    <row r="108" spans="1:14" s="34" customFormat="1" ht="79.2">
      <c r="A108" s="102">
        <f>A106+1</f>
        <v>39</v>
      </c>
      <c r="B108" s="137">
        <v>1</v>
      </c>
      <c r="C108" s="49" t="s">
        <v>7</v>
      </c>
      <c r="D108" s="212" t="s">
        <v>191</v>
      </c>
      <c r="E108" s="55" t="s">
        <v>155</v>
      </c>
      <c r="F108" s="64" t="e">
        <f>#REF!</f>
        <v>#REF!</v>
      </c>
      <c r="G108" s="49">
        <v>1</v>
      </c>
      <c r="H108" s="49" t="s">
        <v>7</v>
      </c>
      <c r="I108" s="143"/>
      <c r="J108" s="63" t="e">
        <f>F108</f>
        <v>#REF!</v>
      </c>
    </row>
    <row r="109" spans="1:14" s="34" customFormat="1">
      <c r="A109" s="52"/>
      <c r="B109" s="52"/>
      <c r="C109" s="52"/>
      <c r="D109" s="49"/>
      <c r="E109" s="93" t="s">
        <v>4</v>
      </c>
      <c r="F109" s="221" t="e">
        <f>J108</f>
        <v>#REF!</v>
      </c>
      <c r="G109" s="222" t="s">
        <v>38</v>
      </c>
      <c r="H109" s="211"/>
      <c r="I109" s="215"/>
      <c r="J109" s="77"/>
    </row>
    <row r="110" spans="1:14" s="7" customFormat="1" ht="132">
      <c r="A110" s="137">
        <f>A108+1</f>
        <v>40</v>
      </c>
      <c r="B110" s="102">
        <v>1</v>
      </c>
      <c r="C110" s="52" t="s">
        <v>10</v>
      </c>
      <c r="D110" s="147" t="s">
        <v>156</v>
      </c>
      <c r="E110" s="148" t="s">
        <v>47</v>
      </c>
      <c r="F110" s="64">
        <v>3494.2</v>
      </c>
      <c r="G110" s="149">
        <v>1</v>
      </c>
      <c r="H110" s="150" t="s">
        <v>10</v>
      </c>
      <c r="I110" s="96">
        <v>1.4871000000000001</v>
      </c>
      <c r="J110" s="54">
        <f>F110*1.5333</f>
        <v>5357.6568600000001</v>
      </c>
    </row>
    <row r="111" spans="1:14" s="35" customFormat="1">
      <c r="A111" s="102"/>
      <c r="B111" s="102"/>
      <c r="C111" s="52"/>
      <c r="D111" s="151"/>
      <c r="E111" s="41" t="s">
        <v>4</v>
      </c>
      <c r="F111" s="50">
        <f>ROUND(J110,2)</f>
        <v>5357.66</v>
      </c>
      <c r="G111" s="152" t="s">
        <v>46</v>
      </c>
      <c r="H111" s="101"/>
      <c r="I111" s="145"/>
      <c r="J111" s="151"/>
      <c r="K111" s="34">
        <v>3494.2</v>
      </c>
      <c r="L111" s="34"/>
      <c r="M111" s="34"/>
      <c r="N111" s="34"/>
    </row>
    <row r="112" spans="1:14" s="34" customFormat="1" ht="52.8">
      <c r="A112" s="137">
        <f>A110+1</f>
        <v>41</v>
      </c>
      <c r="B112" s="102">
        <v>1</v>
      </c>
      <c r="C112" s="52" t="s">
        <v>10</v>
      </c>
      <c r="D112" s="125" t="s">
        <v>192</v>
      </c>
      <c r="E112" s="153" t="s">
        <v>48</v>
      </c>
      <c r="F112" s="62" t="e">
        <f>#REF!</f>
        <v>#REF!</v>
      </c>
      <c r="G112" s="149">
        <v>1</v>
      </c>
      <c r="H112" s="150" t="s">
        <v>10</v>
      </c>
      <c r="I112" s="77" t="s">
        <v>56</v>
      </c>
      <c r="J112" s="54" t="e">
        <f>F112</f>
        <v>#REF!</v>
      </c>
    </row>
    <row r="113" spans="1:14" s="34" customFormat="1">
      <c r="A113" s="137"/>
      <c r="B113" s="102"/>
      <c r="C113" s="154"/>
      <c r="D113" s="155"/>
      <c r="E113" s="75" t="s">
        <v>43</v>
      </c>
      <c r="F113" s="50" t="e">
        <f>ROUND(J112,2)</f>
        <v>#REF!</v>
      </c>
      <c r="G113" s="152" t="s">
        <v>46</v>
      </c>
      <c r="H113" s="156"/>
      <c r="I113" s="145"/>
      <c r="J113" s="157"/>
    </row>
    <row r="114" spans="1:14" s="34" customFormat="1" ht="52.8">
      <c r="A114" s="137">
        <f>A112+1</f>
        <v>42</v>
      </c>
      <c r="B114" s="102">
        <v>1</v>
      </c>
      <c r="C114" s="52" t="s">
        <v>10</v>
      </c>
      <c r="D114" s="125" t="s">
        <v>193</v>
      </c>
      <c r="E114" s="158" t="e">
        <f>#REF!</f>
        <v>#REF!</v>
      </c>
      <c r="F114" s="115" t="e">
        <f>#REF!</f>
        <v>#REF!</v>
      </c>
      <c r="G114" s="149">
        <v>1</v>
      </c>
      <c r="H114" s="150" t="s">
        <v>10</v>
      </c>
      <c r="I114" s="77" t="s">
        <v>56</v>
      </c>
      <c r="J114" s="54" t="e">
        <f>F114</f>
        <v>#REF!</v>
      </c>
    </row>
    <row r="115" spans="1:14" s="34" customFormat="1">
      <c r="A115" s="137"/>
      <c r="B115" s="102"/>
      <c r="C115" s="154"/>
      <c r="D115" s="155"/>
      <c r="E115" s="75" t="s">
        <v>43</v>
      </c>
      <c r="F115" s="50" t="e">
        <f>ROUND(J114,2)</f>
        <v>#REF!</v>
      </c>
      <c r="G115" s="152" t="s">
        <v>46</v>
      </c>
      <c r="H115" s="156"/>
      <c r="I115" s="145"/>
      <c r="J115" s="157"/>
    </row>
    <row r="116" spans="1:14" s="34" customFormat="1" ht="145.19999999999999">
      <c r="A116" s="102">
        <f>A114+1</f>
        <v>43</v>
      </c>
      <c r="B116" s="137">
        <v>1</v>
      </c>
      <c r="C116" s="49" t="s">
        <v>10</v>
      </c>
      <c r="D116" s="49" t="s">
        <v>49</v>
      </c>
      <c r="E116" s="159" t="s">
        <v>50</v>
      </c>
      <c r="F116" s="53">
        <v>3494.2</v>
      </c>
      <c r="G116" s="49">
        <v>1</v>
      </c>
      <c r="H116" s="49" t="s">
        <v>10</v>
      </c>
      <c r="I116" s="96">
        <v>1.4871000000000001</v>
      </c>
      <c r="J116" s="63">
        <f>I116*F116</f>
        <v>5196.2248200000004</v>
      </c>
      <c r="L116" s="34">
        <v>3494.2</v>
      </c>
    </row>
    <row r="117" spans="1:14" s="34" customFormat="1">
      <c r="A117" s="137"/>
      <c r="B117" s="102"/>
      <c r="C117" s="52"/>
      <c r="D117" s="59"/>
      <c r="E117" s="160" t="s">
        <v>43</v>
      </c>
      <c r="F117" s="50">
        <f>ROUND(J116,2)</f>
        <v>5196.22</v>
      </c>
      <c r="G117" s="161" t="s">
        <v>46</v>
      </c>
      <c r="H117" s="101"/>
      <c r="I117" s="145"/>
      <c r="J117" s="112"/>
    </row>
    <row r="118" spans="1:14" s="34" customFormat="1" ht="79.2">
      <c r="A118" s="137">
        <f>A116+1</f>
        <v>44</v>
      </c>
      <c r="B118" s="102">
        <v>1</v>
      </c>
      <c r="C118" s="52" t="s">
        <v>10</v>
      </c>
      <c r="D118" s="125" t="s">
        <v>86</v>
      </c>
      <c r="E118" s="162" t="s">
        <v>51</v>
      </c>
      <c r="F118" s="163" t="e">
        <f>#REF!</f>
        <v>#REF!</v>
      </c>
      <c r="G118" s="49">
        <v>1</v>
      </c>
      <c r="H118" s="49" t="s">
        <v>10</v>
      </c>
      <c r="I118" s="77" t="s">
        <v>56</v>
      </c>
      <c r="J118" s="63" t="e">
        <f>F118</f>
        <v>#REF!</v>
      </c>
    </row>
    <row r="119" spans="1:14" s="34" customFormat="1">
      <c r="A119" s="137"/>
      <c r="B119" s="102"/>
      <c r="C119" s="52"/>
      <c r="D119" s="49"/>
      <c r="E119" s="164" t="s">
        <v>52</v>
      </c>
      <c r="F119" s="50" t="e">
        <f>ROUND(J118,2)</f>
        <v>#REF!</v>
      </c>
      <c r="G119" s="61" t="s">
        <v>46</v>
      </c>
      <c r="H119" s="101"/>
      <c r="I119" s="145"/>
      <c r="J119" s="60"/>
    </row>
    <row r="120" spans="1:14" s="34" customFormat="1" ht="224.4">
      <c r="A120" s="102">
        <f>A118+1</f>
        <v>45</v>
      </c>
      <c r="B120" s="137">
        <v>1</v>
      </c>
      <c r="C120" s="49" t="s">
        <v>7</v>
      </c>
      <c r="D120" s="49">
        <v>9.1189999999999998</v>
      </c>
      <c r="E120" s="159" t="s">
        <v>96</v>
      </c>
      <c r="F120" s="53">
        <v>438.75</v>
      </c>
      <c r="G120" s="49">
        <v>1</v>
      </c>
      <c r="H120" s="49" t="s">
        <v>7</v>
      </c>
      <c r="I120" s="96">
        <v>1.4871000000000001</v>
      </c>
      <c r="J120" s="63">
        <f>F120*I120</f>
        <v>652.46512500000006</v>
      </c>
    </row>
    <row r="121" spans="1:14" s="34" customFormat="1">
      <c r="A121" s="137"/>
      <c r="B121" s="102"/>
      <c r="C121" s="137"/>
      <c r="D121" s="59"/>
      <c r="E121" s="165" t="s">
        <v>53</v>
      </c>
      <c r="F121" s="166">
        <f>ROUND(J120,2)</f>
        <v>652.47</v>
      </c>
      <c r="G121" s="167" t="s">
        <v>38</v>
      </c>
      <c r="H121" s="159"/>
      <c r="I121" s="145"/>
      <c r="J121" s="159"/>
    </row>
    <row r="122" spans="1:14" s="34" customFormat="1" ht="66">
      <c r="A122" s="137">
        <f>A120+1</f>
        <v>46</v>
      </c>
      <c r="B122" s="102">
        <v>1</v>
      </c>
      <c r="C122" s="49" t="s">
        <v>26</v>
      </c>
      <c r="D122" s="52" t="s">
        <v>54</v>
      </c>
      <c r="E122" s="162" t="s">
        <v>55</v>
      </c>
      <c r="F122" s="54">
        <v>2768.1</v>
      </c>
      <c r="G122" s="52">
        <v>1</v>
      </c>
      <c r="H122" s="49" t="s">
        <v>26</v>
      </c>
      <c r="I122" s="96">
        <v>1.4871000000000001</v>
      </c>
      <c r="J122" s="63">
        <f>F122*I122</f>
        <v>4116.4415100000006</v>
      </c>
    </row>
    <row r="123" spans="1:14" s="38" customFormat="1" ht="16.2">
      <c r="A123" s="137"/>
      <c r="B123" s="102"/>
      <c r="C123" s="137"/>
      <c r="D123" s="59"/>
      <c r="E123" s="165" t="s">
        <v>53</v>
      </c>
      <c r="F123" s="168">
        <f>ROUND(J122,2)</f>
        <v>4116.4399999999996</v>
      </c>
      <c r="G123" s="169" t="s">
        <v>36</v>
      </c>
      <c r="H123" s="159"/>
      <c r="I123" s="170"/>
      <c r="J123" s="159"/>
      <c r="K123" s="7"/>
      <c r="L123" s="7"/>
      <c r="M123" s="7"/>
      <c r="N123" s="7"/>
    </row>
    <row r="124" spans="1:14" s="7" customFormat="1" ht="132">
      <c r="A124" s="102">
        <f>A122+1</f>
        <v>47</v>
      </c>
      <c r="B124" s="102">
        <v>1</v>
      </c>
      <c r="C124" s="154" t="s">
        <v>7</v>
      </c>
      <c r="D124" s="125" t="s">
        <v>87</v>
      </c>
      <c r="E124" s="171" t="s">
        <v>69</v>
      </c>
      <c r="F124" s="157" t="e">
        <f>#REF!</f>
        <v>#REF!</v>
      </c>
      <c r="G124" s="66">
        <v>1</v>
      </c>
      <c r="H124" s="49" t="s">
        <v>7</v>
      </c>
      <c r="I124" s="77" t="s">
        <v>56</v>
      </c>
      <c r="J124" s="115" t="e">
        <f>F124*B124</f>
        <v>#REF!</v>
      </c>
    </row>
    <row r="125" spans="1:14" s="7" customFormat="1" ht="13.2">
      <c r="A125" s="102"/>
      <c r="B125" s="172"/>
      <c r="C125" s="173"/>
      <c r="D125" s="173"/>
      <c r="E125" s="174" t="s">
        <v>53</v>
      </c>
      <c r="F125" s="106" t="e">
        <f>ROUND(J124,2)</f>
        <v>#REF!</v>
      </c>
      <c r="G125" s="175" t="s">
        <v>38</v>
      </c>
      <c r="H125" s="173"/>
      <c r="I125" s="176"/>
      <c r="J125" s="79"/>
    </row>
    <row r="126" spans="1:14" s="7" customFormat="1" ht="118.8">
      <c r="A126" s="102">
        <f>A124+1</f>
        <v>48</v>
      </c>
      <c r="B126" s="172">
        <v>1</v>
      </c>
      <c r="C126" s="154" t="s">
        <v>7</v>
      </c>
      <c r="D126" s="125" t="s">
        <v>88</v>
      </c>
      <c r="E126" s="177" t="s">
        <v>57</v>
      </c>
      <c r="F126" s="157" t="e">
        <f>#REF!</f>
        <v>#REF!</v>
      </c>
      <c r="G126" s="66">
        <v>1</v>
      </c>
      <c r="H126" s="49" t="s">
        <v>7</v>
      </c>
      <c r="I126" s="77" t="s">
        <v>56</v>
      </c>
      <c r="J126" s="115" t="e">
        <f>F126*B126</f>
        <v>#REF!</v>
      </c>
    </row>
    <row r="127" spans="1:14" s="40" customFormat="1" ht="13.2">
      <c r="A127" s="102"/>
      <c r="B127" s="172"/>
      <c r="C127" s="173"/>
      <c r="D127" s="173"/>
      <c r="E127" s="174" t="s">
        <v>53</v>
      </c>
      <c r="F127" s="106" t="e">
        <f>ROUND(J126,2)</f>
        <v>#REF!</v>
      </c>
      <c r="G127" s="175" t="s">
        <v>58</v>
      </c>
      <c r="H127" s="173"/>
      <c r="I127" s="176"/>
      <c r="J127" s="79"/>
    </row>
    <row r="128" spans="1:14" s="40" customFormat="1" ht="118.8">
      <c r="A128" s="102">
        <f>A126+1</f>
        <v>49</v>
      </c>
      <c r="B128" s="102">
        <v>1</v>
      </c>
      <c r="C128" s="52" t="s">
        <v>7</v>
      </c>
      <c r="D128" s="125" t="s">
        <v>89</v>
      </c>
      <c r="E128" s="55" t="s">
        <v>59</v>
      </c>
      <c r="F128" s="54" t="e">
        <f>#REF!</f>
        <v>#REF!</v>
      </c>
      <c r="G128" s="66">
        <v>1</v>
      </c>
      <c r="H128" s="49" t="s">
        <v>7</v>
      </c>
      <c r="I128" s="77" t="s">
        <v>56</v>
      </c>
      <c r="J128" s="115" t="e">
        <f>F128*B128</f>
        <v>#REF!</v>
      </c>
    </row>
    <row r="129" spans="1:14" s="40" customFormat="1" ht="13.2">
      <c r="A129" s="102"/>
      <c r="B129" s="172"/>
      <c r="C129" s="173"/>
      <c r="D129" s="173"/>
      <c r="E129" s="174" t="s">
        <v>53</v>
      </c>
      <c r="F129" s="106" t="e">
        <f>ROUND(J128,2)</f>
        <v>#REF!</v>
      </c>
      <c r="G129" s="175" t="s">
        <v>58</v>
      </c>
      <c r="H129" s="173"/>
      <c r="I129" s="176"/>
      <c r="J129" s="79"/>
    </row>
    <row r="130" spans="1:14" s="40" customFormat="1" ht="118.8">
      <c r="A130" s="102">
        <f>A128+1</f>
        <v>50</v>
      </c>
      <c r="B130" s="102">
        <v>1</v>
      </c>
      <c r="C130" s="52" t="s">
        <v>7</v>
      </c>
      <c r="D130" s="125" t="s">
        <v>90</v>
      </c>
      <c r="E130" s="55" t="s">
        <v>60</v>
      </c>
      <c r="F130" s="76" t="e">
        <f>#REF!</f>
        <v>#REF!</v>
      </c>
      <c r="G130" s="66">
        <v>1</v>
      </c>
      <c r="H130" s="49" t="s">
        <v>7</v>
      </c>
      <c r="I130" s="77" t="s">
        <v>56</v>
      </c>
      <c r="J130" s="115" t="e">
        <f>F130*B130</f>
        <v>#REF!</v>
      </c>
    </row>
    <row r="131" spans="1:14" s="40" customFormat="1" ht="13.2">
      <c r="A131" s="102"/>
      <c r="B131" s="102"/>
      <c r="C131" s="52"/>
      <c r="D131" s="52"/>
      <c r="E131" s="174" t="s">
        <v>53</v>
      </c>
      <c r="F131" s="106" t="e">
        <f>ROUND(J130,2)</f>
        <v>#REF!</v>
      </c>
      <c r="G131" s="175" t="s">
        <v>58</v>
      </c>
      <c r="H131" s="60"/>
      <c r="I131" s="178"/>
      <c r="J131" s="179"/>
    </row>
    <row r="132" spans="1:14" s="40" customFormat="1" ht="118.8">
      <c r="A132" s="102">
        <f>A130+1</f>
        <v>51</v>
      </c>
      <c r="B132" s="102">
        <v>1</v>
      </c>
      <c r="C132" s="52" t="s">
        <v>7</v>
      </c>
      <c r="D132" s="125" t="s">
        <v>91</v>
      </c>
      <c r="E132" s="180" t="s">
        <v>61</v>
      </c>
      <c r="F132" s="76" t="e">
        <f>#REF!</f>
        <v>#REF!</v>
      </c>
      <c r="G132" s="66">
        <v>1</v>
      </c>
      <c r="H132" s="49" t="s">
        <v>7</v>
      </c>
      <c r="I132" s="77" t="s">
        <v>56</v>
      </c>
      <c r="J132" s="115" t="e">
        <f>F132*B132</f>
        <v>#REF!</v>
      </c>
    </row>
    <row r="133" spans="1:14" s="40" customFormat="1" ht="13.2">
      <c r="A133" s="102"/>
      <c r="B133" s="102"/>
      <c r="C133" s="52"/>
      <c r="D133" s="52"/>
      <c r="E133" s="174" t="s">
        <v>53</v>
      </c>
      <c r="F133" s="106" t="e">
        <f>ROUND(J132,2)</f>
        <v>#REF!</v>
      </c>
      <c r="G133" s="175" t="s">
        <v>58</v>
      </c>
      <c r="H133" s="60"/>
      <c r="I133" s="178"/>
      <c r="J133" s="179"/>
    </row>
    <row r="134" spans="1:14" s="40" customFormat="1" ht="79.2">
      <c r="A134" s="102">
        <f>A132+1</f>
        <v>52</v>
      </c>
      <c r="B134" s="102">
        <v>1</v>
      </c>
      <c r="C134" s="52" t="s">
        <v>7</v>
      </c>
      <c r="D134" s="125" t="s">
        <v>92</v>
      </c>
      <c r="E134" s="180" t="s">
        <v>62</v>
      </c>
      <c r="F134" s="76" t="e">
        <f>#REF!</f>
        <v>#REF!</v>
      </c>
      <c r="G134" s="66">
        <v>1</v>
      </c>
      <c r="H134" s="49" t="s">
        <v>7</v>
      </c>
      <c r="I134" s="77" t="s">
        <v>56</v>
      </c>
      <c r="J134" s="115" t="e">
        <f>F134*B134</f>
        <v>#REF!</v>
      </c>
    </row>
    <row r="135" spans="1:14" s="40" customFormat="1" ht="13.2">
      <c r="A135" s="102"/>
      <c r="B135" s="102"/>
      <c r="C135" s="52"/>
      <c r="D135" s="52"/>
      <c r="E135" s="174" t="s">
        <v>53</v>
      </c>
      <c r="F135" s="106" t="e">
        <f>ROUND(J134,2)</f>
        <v>#REF!</v>
      </c>
      <c r="G135" s="175" t="s">
        <v>58</v>
      </c>
      <c r="H135" s="60"/>
      <c r="I135" s="60"/>
      <c r="J135" s="178"/>
    </row>
    <row r="136" spans="1:14" s="40" customFormat="1" ht="92.4">
      <c r="A136" s="102">
        <f>A134+1</f>
        <v>53</v>
      </c>
      <c r="B136" s="102">
        <v>1</v>
      </c>
      <c r="C136" s="52" t="s">
        <v>7</v>
      </c>
      <c r="D136" s="125" t="s">
        <v>93</v>
      </c>
      <c r="E136" s="180" t="s">
        <v>63</v>
      </c>
      <c r="F136" s="76" t="e">
        <f>#REF!</f>
        <v>#REF!</v>
      </c>
      <c r="G136" s="66">
        <v>1</v>
      </c>
      <c r="H136" s="49" t="s">
        <v>7</v>
      </c>
      <c r="I136" s="77" t="s">
        <v>56</v>
      </c>
      <c r="J136" s="115" t="e">
        <f>F136*B136</f>
        <v>#REF!</v>
      </c>
    </row>
    <row r="137" spans="1:14" s="40" customFormat="1">
      <c r="A137" s="102"/>
      <c r="B137" s="102"/>
      <c r="C137" s="52"/>
      <c r="D137" s="52"/>
      <c r="E137" s="174" t="s">
        <v>53</v>
      </c>
      <c r="F137" s="106" t="e">
        <f>ROUND(J136,2)</f>
        <v>#REF!</v>
      </c>
      <c r="G137" s="175" t="s">
        <v>58</v>
      </c>
      <c r="H137" s="60"/>
      <c r="I137" s="178"/>
      <c r="J137" s="179"/>
      <c r="K137" s="34"/>
      <c r="L137" s="34"/>
      <c r="M137" s="34"/>
      <c r="N137" s="34"/>
    </row>
    <row r="138" spans="1:14" s="40" customFormat="1" ht="53.4">
      <c r="A138" s="102">
        <f>A136+1</f>
        <v>54</v>
      </c>
      <c r="B138" s="102">
        <v>1</v>
      </c>
      <c r="C138" s="52" t="s">
        <v>10</v>
      </c>
      <c r="D138" s="147" t="s">
        <v>115</v>
      </c>
      <c r="E138" s="181" t="s">
        <v>64</v>
      </c>
      <c r="F138" s="79">
        <v>428.2</v>
      </c>
      <c r="G138" s="102">
        <v>1</v>
      </c>
      <c r="H138" s="52" t="s">
        <v>10</v>
      </c>
      <c r="I138" s="182">
        <v>1.5784</v>
      </c>
      <c r="J138" s="179">
        <f>F138*I138</f>
        <v>675.87087999999994</v>
      </c>
      <c r="K138" s="34"/>
      <c r="L138" s="34"/>
      <c r="M138" s="34"/>
      <c r="N138" s="34"/>
    </row>
    <row r="139" spans="1:14" s="40" customFormat="1">
      <c r="A139" s="102"/>
      <c r="B139" s="102"/>
      <c r="C139" s="52"/>
      <c r="D139" s="52"/>
      <c r="E139" s="174" t="s">
        <v>53</v>
      </c>
      <c r="F139" s="183">
        <f>ROUND(J138,2)</f>
        <v>675.87</v>
      </c>
      <c r="G139" s="175" t="s">
        <v>65</v>
      </c>
      <c r="H139" s="60"/>
      <c r="I139" s="178"/>
      <c r="J139" s="179"/>
      <c r="K139" s="34"/>
      <c r="L139" s="34"/>
      <c r="M139" s="34"/>
      <c r="N139" s="34"/>
    </row>
    <row r="140" spans="1:14" s="40" customFormat="1" ht="53.4">
      <c r="A140" s="102">
        <f>A138+1</f>
        <v>55</v>
      </c>
      <c r="B140" s="102">
        <v>1</v>
      </c>
      <c r="C140" s="52" t="s">
        <v>10</v>
      </c>
      <c r="D140" s="147" t="s">
        <v>157</v>
      </c>
      <c r="E140" s="181" t="s">
        <v>158</v>
      </c>
      <c r="F140" s="79">
        <v>749.9</v>
      </c>
      <c r="G140" s="102">
        <v>1</v>
      </c>
      <c r="H140" s="52" t="s">
        <v>10</v>
      </c>
      <c r="I140" s="182">
        <v>1.5784</v>
      </c>
      <c r="J140" s="179">
        <f>F140*I140</f>
        <v>1183.6421599999999</v>
      </c>
      <c r="K140" s="34"/>
      <c r="L140" s="34"/>
      <c r="M140" s="34"/>
      <c r="N140" s="34"/>
    </row>
    <row r="141" spans="1:14" s="40" customFormat="1">
      <c r="A141" s="102"/>
      <c r="B141" s="102"/>
      <c r="C141" s="52"/>
      <c r="D141" s="52"/>
      <c r="E141" s="174" t="s">
        <v>53</v>
      </c>
      <c r="F141" s="183">
        <f>ROUND(J140,2)</f>
        <v>1183.6400000000001</v>
      </c>
      <c r="G141" s="175" t="s">
        <v>65</v>
      </c>
      <c r="H141" s="60"/>
      <c r="I141" s="178"/>
      <c r="J141" s="179"/>
      <c r="K141" s="34"/>
      <c r="L141" s="34"/>
      <c r="M141" s="34"/>
      <c r="N141" s="34"/>
    </row>
    <row r="142" spans="1:14" s="40" customFormat="1" ht="119.4">
      <c r="A142" s="102">
        <f>A140+1</f>
        <v>56</v>
      </c>
      <c r="B142" s="102">
        <v>1</v>
      </c>
      <c r="C142" s="52" t="s">
        <v>10</v>
      </c>
      <c r="D142" s="147" t="s">
        <v>160</v>
      </c>
      <c r="E142" s="181" t="s">
        <v>159</v>
      </c>
      <c r="F142" s="79">
        <v>4120.8</v>
      </c>
      <c r="G142" s="102">
        <v>1</v>
      </c>
      <c r="H142" s="52" t="s">
        <v>10</v>
      </c>
      <c r="I142" s="96">
        <v>1.4871000000000001</v>
      </c>
      <c r="J142" s="179">
        <f>F142*I142</f>
        <v>6128.0416800000003</v>
      </c>
      <c r="K142" s="34"/>
      <c r="L142" s="34"/>
      <c r="M142" s="34"/>
      <c r="N142" s="34"/>
    </row>
    <row r="143" spans="1:14" s="40" customFormat="1">
      <c r="A143" s="102"/>
      <c r="B143" s="102"/>
      <c r="C143" s="52"/>
      <c r="D143" s="52"/>
      <c r="E143" s="174" t="s">
        <v>53</v>
      </c>
      <c r="F143" s="183">
        <f>ROUND(J142,2)</f>
        <v>6128.04</v>
      </c>
      <c r="G143" s="175" t="s">
        <v>65</v>
      </c>
      <c r="H143" s="60"/>
      <c r="I143" s="178"/>
      <c r="J143" s="179"/>
      <c r="K143" s="34"/>
      <c r="L143" s="34"/>
      <c r="M143" s="34"/>
      <c r="N143" s="34"/>
    </row>
    <row r="144" spans="1:14" customFormat="1" ht="252" customHeight="1">
      <c r="A144" s="102">
        <f>A142+1</f>
        <v>57</v>
      </c>
      <c r="B144" s="102">
        <v>1</v>
      </c>
      <c r="C144" s="96" t="s">
        <v>10</v>
      </c>
      <c r="D144" s="125" t="s">
        <v>94</v>
      </c>
      <c r="E144" s="105" t="s">
        <v>106</v>
      </c>
      <c r="F144" s="62" t="e">
        <f>#REF!</f>
        <v>#REF!</v>
      </c>
      <c r="G144" s="65">
        <v>1</v>
      </c>
      <c r="H144" s="65" t="s">
        <v>10</v>
      </c>
      <c r="I144" s="77" t="s">
        <v>56</v>
      </c>
      <c r="J144" s="115" t="e">
        <f>F144*B144</f>
        <v>#REF!</v>
      </c>
      <c r="K144" s="6"/>
      <c r="L144" s="6"/>
      <c r="M144" s="6"/>
      <c r="N144" s="6"/>
    </row>
    <row r="145" spans="1:14" s="48" customFormat="1" ht="14.4">
      <c r="A145" s="195"/>
      <c r="B145" s="196"/>
      <c r="C145" s="197"/>
      <c r="D145" s="198"/>
      <c r="E145" s="82" t="s">
        <v>4</v>
      </c>
      <c r="F145" s="106" t="e">
        <f>ROUND(J144,2)</f>
        <v>#REF!</v>
      </c>
      <c r="G145" s="83" t="s">
        <v>78</v>
      </c>
      <c r="H145" s="84"/>
      <c r="I145" s="85"/>
      <c r="J145" s="199"/>
      <c r="K145"/>
      <c r="L145"/>
      <c r="M145"/>
      <c r="N145"/>
    </row>
    <row r="146" spans="1:14" s="34" customFormat="1" ht="66" customHeight="1">
      <c r="A146" s="137">
        <f>A144+1</f>
        <v>58</v>
      </c>
      <c r="B146" s="137">
        <v>1</v>
      </c>
      <c r="C146" s="102" t="s">
        <v>26</v>
      </c>
      <c r="D146" s="125" t="s">
        <v>95</v>
      </c>
      <c r="E146" s="105" t="s">
        <v>79</v>
      </c>
      <c r="F146" s="115" t="e">
        <f>#REF!</f>
        <v>#REF!</v>
      </c>
      <c r="G146" s="173">
        <v>1</v>
      </c>
      <c r="H146" s="103" t="s">
        <v>26</v>
      </c>
      <c r="I146" s="200" t="s">
        <v>104</v>
      </c>
      <c r="J146" s="201" t="e">
        <f>F146</f>
        <v>#REF!</v>
      </c>
    </row>
    <row r="147" spans="1:14" s="34" customFormat="1" ht="15.6">
      <c r="A147" s="137"/>
      <c r="B147" s="137"/>
      <c r="C147" s="102"/>
      <c r="D147" s="154"/>
      <c r="E147" s="75" t="s">
        <v>43</v>
      </c>
      <c r="F147" s="202" t="e">
        <f>ROUND(J146,2)</f>
        <v>#REF!</v>
      </c>
      <c r="G147" s="203" t="s">
        <v>36</v>
      </c>
      <c r="H147" s="156"/>
      <c r="I147" s="145"/>
      <c r="J147" s="157"/>
    </row>
    <row r="148" spans="1:14" s="7" customFormat="1" ht="52.8">
      <c r="A148" s="110">
        <f>A146+1</f>
        <v>59</v>
      </c>
      <c r="B148" s="192">
        <v>1</v>
      </c>
      <c r="C148" s="184" t="s">
        <v>26</v>
      </c>
      <c r="D148" s="125" t="s">
        <v>70</v>
      </c>
      <c r="E148" s="105" t="s">
        <v>27</v>
      </c>
      <c r="F148" s="186">
        <v>78.400000000000006</v>
      </c>
      <c r="G148" s="65">
        <v>1</v>
      </c>
      <c r="H148" s="125" t="s">
        <v>26</v>
      </c>
      <c r="I148" s="96">
        <v>1.4871000000000001</v>
      </c>
      <c r="J148" s="193">
        <f>F148*I148</f>
        <v>116.58864000000001</v>
      </c>
    </row>
    <row r="149" spans="1:14" s="7" customFormat="1" ht="15.6">
      <c r="A149" s="66"/>
      <c r="B149" s="126"/>
      <c r="C149" s="184"/>
      <c r="D149" s="60"/>
      <c r="E149" s="93" t="s">
        <v>4</v>
      </c>
      <c r="F149" s="194">
        <f>ROUND(J148,2)</f>
        <v>116.59</v>
      </c>
      <c r="G149" s="107" t="s">
        <v>36</v>
      </c>
      <c r="H149" s="125"/>
      <c r="I149" s="125"/>
      <c r="J149" s="193"/>
    </row>
    <row r="150" spans="1:14" customFormat="1" ht="14.4">
      <c r="A150" s="139"/>
      <c r="B150" s="128"/>
      <c r="C150" s="139"/>
      <c r="D150" s="140"/>
      <c r="E150" s="93"/>
      <c r="F150" s="194"/>
      <c r="G150" s="107"/>
      <c r="H150" s="52"/>
      <c r="I150" s="142"/>
      <c r="J150" s="116"/>
    </row>
    <row r="151" spans="1:14" s="249" customFormat="1" ht="66">
      <c r="A151" s="102">
        <f>A148+1</f>
        <v>60</v>
      </c>
      <c r="B151" s="137">
        <v>1</v>
      </c>
      <c r="C151" s="254" t="s">
        <v>26</v>
      </c>
      <c r="D151" s="147" t="s">
        <v>171</v>
      </c>
      <c r="E151" s="51" t="s">
        <v>172</v>
      </c>
      <c r="F151" s="62">
        <v>36.950000000000003</v>
      </c>
      <c r="G151" s="182">
        <v>1</v>
      </c>
      <c r="H151" s="49" t="s">
        <v>26</v>
      </c>
      <c r="I151" s="96">
        <v>1.4871000000000001</v>
      </c>
      <c r="J151" s="62">
        <f>F151*I151</f>
        <v>54.94834500000001</v>
      </c>
    </row>
    <row r="152" spans="1:14" s="249" customFormat="1" ht="15.6">
      <c r="A152" s="102"/>
      <c r="B152" s="102"/>
      <c r="C152" s="96"/>
      <c r="D152" s="60"/>
      <c r="E152" s="93" t="s">
        <v>4</v>
      </c>
      <c r="F152" s="106">
        <f>ROUND(J151,2)</f>
        <v>54.95</v>
      </c>
      <c r="G152" s="107" t="s">
        <v>36</v>
      </c>
      <c r="H152" s="59"/>
      <c r="I152" s="233"/>
      <c r="J152" s="62"/>
    </row>
    <row r="153" spans="1:14" s="7" customFormat="1" ht="52.8">
      <c r="A153" s="102">
        <f>A151+1</f>
        <v>61</v>
      </c>
      <c r="B153" s="137">
        <v>1</v>
      </c>
      <c r="C153" s="254" t="s">
        <v>26</v>
      </c>
      <c r="D153" s="191" t="s">
        <v>182</v>
      </c>
      <c r="E153" s="51" t="s">
        <v>181</v>
      </c>
      <c r="F153" s="62">
        <v>84.45</v>
      </c>
      <c r="G153" s="103">
        <v>1</v>
      </c>
      <c r="H153" s="49" t="s">
        <v>26</v>
      </c>
      <c r="I153" s="96">
        <v>1.4871000000000001</v>
      </c>
      <c r="J153" s="115">
        <f>F153*I153</f>
        <v>125.58559500000001</v>
      </c>
      <c r="K153" s="249"/>
    </row>
    <row r="154" spans="1:14" s="7" customFormat="1" ht="15.6">
      <c r="A154" s="102"/>
      <c r="B154" s="102"/>
      <c r="C154" s="96"/>
      <c r="D154" s="60"/>
      <c r="E154" s="93" t="s">
        <v>4</v>
      </c>
      <c r="F154" s="106">
        <f>ROUND(J153,2)</f>
        <v>125.59</v>
      </c>
      <c r="G154" s="107" t="s">
        <v>36</v>
      </c>
      <c r="H154" s="101"/>
      <c r="I154" s="233"/>
      <c r="J154" s="62"/>
      <c r="K154" s="249"/>
    </row>
    <row r="155" spans="1:14" s="7" customFormat="1" ht="68.400000000000006">
      <c r="A155" s="23">
        <f>A153+1</f>
        <v>62</v>
      </c>
      <c r="B155" s="24">
        <v>1</v>
      </c>
      <c r="C155" s="246" t="s">
        <v>41</v>
      </c>
      <c r="D155" s="32" t="s">
        <v>184</v>
      </c>
      <c r="E155" s="29" t="s">
        <v>183</v>
      </c>
      <c r="F155" s="36">
        <v>96.05</v>
      </c>
      <c r="G155" s="247">
        <v>1</v>
      </c>
      <c r="H155" s="25" t="s">
        <v>41</v>
      </c>
      <c r="I155" s="96">
        <v>1.4871000000000001</v>
      </c>
      <c r="J155" s="36">
        <f>F155*I155</f>
        <v>142.83595500000001</v>
      </c>
      <c r="K155" s="249"/>
    </row>
    <row r="156" spans="1:14" s="7" customFormat="1">
      <c r="A156" s="23"/>
      <c r="B156" s="24"/>
      <c r="C156" s="246"/>
      <c r="D156" s="37"/>
      <c r="E156" s="223" t="s">
        <v>4</v>
      </c>
      <c r="F156" s="39">
        <f>ROUND(J155,2)</f>
        <v>142.84</v>
      </c>
      <c r="G156" s="248" t="s">
        <v>44</v>
      </c>
      <c r="H156" s="33"/>
      <c r="I156" s="26"/>
      <c r="J156" s="36"/>
    </row>
    <row r="157" spans="1:14" customFormat="1" ht="105.6">
      <c r="A157" s="102">
        <f>A155+1</f>
        <v>63</v>
      </c>
      <c r="B157" s="102">
        <v>1</v>
      </c>
      <c r="C157" s="52" t="s">
        <v>81</v>
      </c>
      <c r="D157" s="100">
        <v>18.48</v>
      </c>
      <c r="E157" s="92" t="s">
        <v>80</v>
      </c>
      <c r="F157" s="115">
        <v>7.25</v>
      </c>
      <c r="G157" s="103">
        <v>1</v>
      </c>
      <c r="H157" s="52" t="s">
        <v>81</v>
      </c>
      <c r="I157" s="96">
        <v>1.4871000000000001</v>
      </c>
      <c r="J157" s="205">
        <f>I157*F157</f>
        <v>10.781475</v>
      </c>
    </row>
    <row r="158" spans="1:14" customFormat="1" ht="14.4">
      <c r="A158" s="139"/>
      <c r="B158" s="128"/>
      <c r="C158" s="139"/>
      <c r="D158" s="140"/>
      <c r="E158" s="75" t="s">
        <v>43</v>
      </c>
      <c r="F158" s="202">
        <f>ROUND(J157,2)</f>
        <v>10.78</v>
      </c>
      <c r="G158" s="203" t="s">
        <v>82</v>
      </c>
      <c r="H158" s="52"/>
      <c r="I158" s="142"/>
      <c r="J158" s="116"/>
    </row>
    <row r="159" spans="1:14" s="7" customFormat="1" ht="118.8">
      <c r="A159" s="102">
        <f>A157+1</f>
        <v>64</v>
      </c>
      <c r="B159" s="137">
        <v>1</v>
      </c>
      <c r="C159" s="49" t="s">
        <v>10</v>
      </c>
      <c r="D159" s="191" t="s">
        <v>83</v>
      </c>
      <c r="E159" s="55" t="s">
        <v>84</v>
      </c>
      <c r="F159" s="54">
        <v>422.7</v>
      </c>
      <c r="G159" s="103">
        <v>1</v>
      </c>
      <c r="H159" s="150" t="s">
        <v>10</v>
      </c>
      <c r="I159" s="96">
        <v>1.4871000000000001</v>
      </c>
      <c r="J159" s="54">
        <f>I159*F159</f>
        <v>628.59717000000001</v>
      </c>
    </row>
    <row r="160" spans="1:14" s="7" customFormat="1" ht="13.2">
      <c r="A160" s="137"/>
      <c r="B160" s="102"/>
      <c r="C160" s="52"/>
      <c r="D160" s="151"/>
      <c r="E160" s="41" t="s">
        <v>43</v>
      </c>
      <c r="F160" s="202">
        <f>ROUND(J159,2)</f>
        <v>628.6</v>
      </c>
      <c r="G160" s="144" t="s">
        <v>46</v>
      </c>
      <c r="H160" s="150"/>
      <c r="I160" s="145"/>
      <c r="J160" s="54"/>
    </row>
    <row r="161" spans="1:11" customFormat="1" ht="92.4">
      <c r="A161" s="102">
        <f>A159+1</f>
        <v>65</v>
      </c>
      <c r="B161" s="137">
        <v>1</v>
      </c>
      <c r="C161" s="49" t="s">
        <v>10</v>
      </c>
      <c r="D161" s="191" t="s">
        <v>97</v>
      </c>
      <c r="E161" s="55" t="s">
        <v>85</v>
      </c>
      <c r="F161" s="115">
        <v>752.8</v>
      </c>
      <c r="G161" s="103">
        <v>1</v>
      </c>
      <c r="H161" s="150" t="s">
        <v>10</v>
      </c>
      <c r="I161" s="143"/>
      <c r="J161" s="54">
        <f>F161</f>
        <v>752.8</v>
      </c>
    </row>
    <row r="162" spans="1:11" customFormat="1" ht="14.4">
      <c r="A162" s="139"/>
      <c r="B162" s="128"/>
      <c r="C162" s="139"/>
      <c r="D162" s="140"/>
      <c r="E162" s="41" t="s">
        <v>43</v>
      </c>
      <c r="F162" s="202">
        <f>ROUND(J161,2)</f>
        <v>752.8</v>
      </c>
      <c r="G162" s="144" t="s">
        <v>46</v>
      </c>
      <c r="H162" s="52"/>
      <c r="I162" s="142"/>
      <c r="J162" s="116"/>
    </row>
    <row r="163" spans="1:11" customFormat="1" ht="79.2">
      <c r="A163" s="102">
        <f>A161+1</f>
        <v>66</v>
      </c>
      <c r="B163" s="137">
        <v>1</v>
      </c>
      <c r="C163" s="49" t="s">
        <v>10</v>
      </c>
      <c r="D163" s="191" t="s">
        <v>177</v>
      </c>
      <c r="E163" s="55" t="s">
        <v>176</v>
      </c>
      <c r="F163" s="157">
        <v>58.45</v>
      </c>
      <c r="G163" s="149">
        <v>1</v>
      </c>
      <c r="H163" s="52" t="s">
        <v>12</v>
      </c>
      <c r="I163" s="96">
        <v>1.4871000000000001</v>
      </c>
      <c r="J163" s="205">
        <f>I163*F163</f>
        <v>86.920995000000005</v>
      </c>
    </row>
    <row r="164" spans="1:11" customFormat="1" ht="14.4">
      <c r="A164" s="139"/>
      <c r="B164" s="128"/>
      <c r="C164" s="139"/>
      <c r="D164" s="140"/>
      <c r="E164" s="41" t="s">
        <v>43</v>
      </c>
      <c r="F164" s="202">
        <f>ROUND(J163,2)</f>
        <v>86.92</v>
      </c>
      <c r="G164" s="144" t="s">
        <v>178</v>
      </c>
      <c r="H164" s="52"/>
      <c r="I164" s="142"/>
      <c r="J164" s="116"/>
    </row>
    <row r="165" spans="1:11" customFormat="1" ht="66">
      <c r="A165" s="102">
        <f>A163+1</f>
        <v>67</v>
      </c>
      <c r="B165" s="137">
        <v>1</v>
      </c>
      <c r="C165" s="49" t="s">
        <v>10</v>
      </c>
      <c r="D165" s="253" t="s">
        <v>194</v>
      </c>
      <c r="E165" s="55" t="s">
        <v>179</v>
      </c>
      <c r="F165" s="202" t="e">
        <f>#REF!</f>
        <v>#REF!</v>
      </c>
      <c r="G165" s="149">
        <v>1</v>
      </c>
      <c r="H165" s="52" t="s">
        <v>10</v>
      </c>
      <c r="I165" s="142"/>
      <c r="J165" s="99" t="e">
        <f>F165*B165</f>
        <v>#REF!</v>
      </c>
    </row>
    <row r="166" spans="1:11" s="34" customFormat="1">
      <c r="A166" s="52"/>
      <c r="B166" s="52"/>
      <c r="C166" s="52"/>
      <c r="D166" s="49"/>
      <c r="E166" s="93" t="s">
        <v>4</v>
      </c>
      <c r="F166" s="221" t="e">
        <f>ROUND(J165,2)</f>
        <v>#REF!</v>
      </c>
      <c r="G166" s="222" t="s">
        <v>46</v>
      </c>
      <c r="H166" s="211"/>
      <c r="I166" s="215"/>
      <c r="J166" s="77"/>
    </row>
    <row r="167" spans="1:11" customFormat="1" ht="68.400000000000006">
      <c r="A167" s="102">
        <f>A165+1</f>
        <v>68</v>
      </c>
      <c r="B167" s="137">
        <v>1</v>
      </c>
      <c r="C167" s="49" t="s">
        <v>7</v>
      </c>
      <c r="D167" s="253" t="s">
        <v>195</v>
      </c>
      <c r="E167" s="55" t="s">
        <v>180</v>
      </c>
      <c r="F167" s="202"/>
      <c r="G167" s="144"/>
      <c r="H167" s="52"/>
      <c r="I167" s="142"/>
      <c r="J167" s="116"/>
    </row>
    <row r="168" spans="1:11" customFormat="1" ht="14.4">
      <c r="A168" s="139"/>
      <c r="B168" s="102">
        <v>1</v>
      </c>
      <c r="C168" s="52" t="s">
        <v>7</v>
      </c>
      <c r="D168" s="140"/>
      <c r="E168" s="212" t="s">
        <v>185</v>
      </c>
      <c r="F168" s="157">
        <v>300</v>
      </c>
      <c r="G168" s="149">
        <v>1</v>
      </c>
      <c r="H168" s="52" t="s">
        <v>7</v>
      </c>
      <c r="I168" s="142"/>
      <c r="J168" s="99">
        <f>F168*B168</f>
        <v>300</v>
      </c>
    </row>
    <row r="169" spans="1:11" customFormat="1" ht="14.4">
      <c r="A169" s="139"/>
      <c r="B169" s="53">
        <v>0.02</v>
      </c>
      <c r="C169" s="52" t="s">
        <v>18</v>
      </c>
      <c r="D169" s="140"/>
      <c r="E169" s="55" t="s">
        <v>154</v>
      </c>
      <c r="F169" s="157">
        <v>448</v>
      </c>
      <c r="G169" s="149">
        <v>1</v>
      </c>
      <c r="H169" s="52" t="s">
        <v>18</v>
      </c>
      <c r="I169" s="96">
        <v>1.4871000000000001</v>
      </c>
      <c r="J169" s="99">
        <f>F169*B169</f>
        <v>8.9600000000000009</v>
      </c>
    </row>
    <row r="170" spans="1:11" customFormat="1" ht="14.4">
      <c r="A170" s="139"/>
      <c r="B170" s="53"/>
      <c r="C170" s="52"/>
      <c r="D170" s="140"/>
      <c r="E170" s="55" t="s">
        <v>2</v>
      </c>
      <c r="F170" s="157"/>
      <c r="G170" s="149"/>
      <c r="H170" s="52"/>
      <c r="I170" s="204"/>
      <c r="J170" s="99">
        <f>SUM(J168:J169)</f>
        <v>308.95999999999998</v>
      </c>
    </row>
    <row r="171" spans="1:11" s="34" customFormat="1">
      <c r="A171" s="110"/>
      <c r="B171" s="110"/>
      <c r="C171" s="110"/>
      <c r="D171" s="111"/>
      <c r="E171" s="216" t="s">
        <v>67</v>
      </c>
      <c r="F171" s="217">
        <f>J170</f>
        <v>308.95999999999998</v>
      </c>
      <c r="G171" s="218"/>
      <c r="H171" s="65"/>
      <c r="I171" s="244"/>
      <c r="J171" s="219">
        <f>F171*1/100</f>
        <v>3.0895999999999999</v>
      </c>
    </row>
    <row r="172" spans="1:11" s="34" customFormat="1">
      <c r="A172" s="110"/>
      <c r="B172" s="110"/>
      <c r="C172" s="110"/>
      <c r="D172" s="111"/>
      <c r="E172" s="220" t="s">
        <v>152</v>
      </c>
      <c r="F172" s="193">
        <f>F171+J171</f>
        <v>312.0496</v>
      </c>
      <c r="G172" s="220"/>
      <c r="H172" s="220"/>
      <c r="I172" s="244"/>
      <c r="J172" s="193">
        <f>F172*15/100</f>
        <v>46.80744</v>
      </c>
    </row>
    <row r="173" spans="1:11" s="34" customFormat="1">
      <c r="A173" s="110"/>
      <c r="B173" s="110"/>
      <c r="C173" s="110"/>
      <c r="D173" s="111"/>
      <c r="E173" s="220" t="s">
        <v>2</v>
      </c>
      <c r="F173" s="193"/>
      <c r="G173" s="220"/>
      <c r="H173" s="220"/>
      <c r="I173" s="244"/>
      <c r="J173" s="193">
        <f>F172+J172</f>
        <v>358.85703999999998</v>
      </c>
    </row>
    <row r="174" spans="1:11" s="34" customFormat="1">
      <c r="A174" s="52"/>
      <c r="B174" s="52"/>
      <c r="C174" s="52"/>
      <c r="D174" s="49"/>
      <c r="E174" s="93" t="s">
        <v>4</v>
      </c>
      <c r="F174" s="221">
        <f>ROUND(J173,2)</f>
        <v>358.86</v>
      </c>
      <c r="G174" s="222" t="s">
        <v>38</v>
      </c>
      <c r="H174" s="211"/>
      <c r="I174" s="215"/>
      <c r="J174" s="77"/>
    </row>
    <row r="175" spans="1:11" s="34" customFormat="1" ht="234.75" customHeight="1">
      <c r="A175" s="274">
        <f>A167+1</f>
        <v>69</v>
      </c>
      <c r="B175" s="257">
        <v>1</v>
      </c>
      <c r="C175" s="258" t="s">
        <v>3</v>
      </c>
      <c r="D175" s="259">
        <v>10.28</v>
      </c>
      <c r="E175" s="260" t="s">
        <v>196</v>
      </c>
      <c r="F175" s="275">
        <v>472.4</v>
      </c>
      <c r="G175" s="261">
        <v>1</v>
      </c>
      <c r="H175" s="261" t="s">
        <v>3</v>
      </c>
      <c r="I175" s="96">
        <v>1.4871000000000001</v>
      </c>
      <c r="J175" s="262">
        <f>F175*I175</f>
        <v>702.50603999999998</v>
      </c>
      <c r="K175" s="263"/>
    </row>
    <row r="176" spans="1:11" s="213" customFormat="1" ht="14.4">
      <c r="A176" s="264"/>
      <c r="B176" s="265"/>
      <c r="C176" s="266"/>
      <c r="D176" s="267"/>
      <c r="E176" s="268" t="s">
        <v>4</v>
      </c>
      <c r="F176" s="269">
        <f>ROUND(J175,2)</f>
        <v>702.51</v>
      </c>
      <c r="G176" s="270" t="s">
        <v>17</v>
      </c>
      <c r="H176" s="271"/>
      <c r="I176" s="272"/>
      <c r="J176" s="273"/>
      <c r="K176" s="38"/>
    </row>
    <row r="177" spans="1:10" customFormat="1" ht="14.4">
      <c r="A177" s="14"/>
      <c r="B177" s="15"/>
      <c r="C177" s="14"/>
      <c r="D177" s="16"/>
      <c r="E177" s="251"/>
      <c r="F177" s="224"/>
      <c r="G177" s="225"/>
      <c r="H177" s="20"/>
      <c r="I177" s="21"/>
      <c r="J177" s="22"/>
    </row>
    <row r="178" spans="1:10" customFormat="1" ht="14.4">
      <c r="A178" s="14"/>
      <c r="B178" s="15"/>
      <c r="C178" s="14"/>
      <c r="D178" s="16"/>
      <c r="E178" s="250"/>
      <c r="F178" s="224"/>
      <c r="G178" s="225"/>
      <c r="H178" s="20"/>
      <c r="I178" s="21"/>
      <c r="J178" s="22"/>
    </row>
    <row r="179" spans="1:10" customFormat="1" ht="14.4">
      <c r="A179" s="14"/>
      <c r="B179" s="15"/>
      <c r="C179" s="14"/>
      <c r="D179" s="16"/>
      <c r="E179" s="250"/>
      <c r="F179" s="224"/>
      <c r="G179" s="225"/>
      <c r="H179" s="20"/>
      <c r="I179" s="21"/>
      <c r="J179" s="22"/>
    </row>
    <row r="180" spans="1:10" customFormat="1" ht="14.4">
      <c r="A180" s="14"/>
      <c r="B180" s="15"/>
      <c r="C180" s="14"/>
      <c r="D180" s="16"/>
      <c r="E180" s="226"/>
      <c r="F180" s="224"/>
      <c r="G180" s="225"/>
      <c r="H180" s="20"/>
      <c r="I180" s="21"/>
      <c r="J180" s="22"/>
    </row>
    <row r="181" spans="1:10" customFormat="1" ht="14.4">
      <c r="A181" s="14"/>
      <c r="B181" s="15"/>
      <c r="C181" s="14"/>
      <c r="D181" s="16"/>
      <c r="E181" s="226"/>
      <c r="F181" s="224"/>
      <c r="G181" s="225"/>
      <c r="H181" s="20"/>
      <c r="I181" s="21"/>
      <c r="J181" s="22"/>
    </row>
    <row r="182" spans="1:10" customFormat="1" ht="14.4">
      <c r="A182" s="14"/>
      <c r="B182" s="15"/>
      <c r="C182" s="14"/>
      <c r="D182" s="16"/>
      <c r="E182" s="227"/>
      <c r="F182" s="46"/>
      <c r="G182" s="47"/>
      <c r="H182" s="20"/>
      <c r="I182" s="21"/>
      <c r="J182" s="22"/>
    </row>
    <row r="183" spans="1:10" customFormat="1" ht="14.4">
      <c r="A183" s="14"/>
      <c r="B183" s="15"/>
      <c r="C183" s="14"/>
      <c r="D183" s="16"/>
      <c r="E183" s="227"/>
      <c r="F183" s="46"/>
      <c r="G183" s="47"/>
      <c r="H183" s="20"/>
      <c r="I183" s="21"/>
      <c r="J183" s="22"/>
    </row>
    <row r="184" spans="1:10" customFormat="1" ht="14.4">
      <c r="A184" s="14"/>
      <c r="B184" s="15"/>
      <c r="C184" s="14"/>
      <c r="D184" s="16"/>
      <c r="E184" s="17"/>
      <c r="F184" s="46"/>
      <c r="G184" s="47"/>
      <c r="H184" s="20"/>
      <c r="I184" s="21"/>
      <c r="J184" s="22"/>
    </row>
    <row r="185" spans="1:10" customFormat="1" ht="14.4">
      <c r="A185" s="14"/>
      <c r="B185" s="15"/>
      <c r="C185" s="14"/>
      <c r="D185" s="16"/>
      <c r="E185" s="17"/>
      <c r="F185" s="46"/>
      <c r="G185" s="47"/>
      <c r="H185" s="20"/>
      <c r="I185" s="21"/>
      <c r="J185" s="22"/>
    </row>
    <row r="186" spans="1:10" customFormat="1" ht="14.4">
      <c r="A186" s="14"/>
      <c r="B186" s="15"/>
      <c r="C186" s="14"/>
      <c r="D186" s="16"/>
      <c r="E186" s="17"/>
      <c r="F186" s="46"/>
      <c r="G186" s="47"/>
      <c r="H186" s="20"/>
      <c r="I186" s="21"/>
      <c r="J186" s="22"/>
    </row>
    <row r="187" spans="1:10" customFormat="1" ht="15.6">
      <c r="A187" s="14"/>
      <c r="B187" s="15"/>
      <c r="C187" s="14"/>
      <c r="D187" s="16"/>
      <c r="E187" s="17"/>
      <c r="F187" s="12"/>
      <c r="G187" s="12"/>
      <c r="H187" s="12"/>
      <c r="I187" s="1"/>
      <c r="J187" s="22"/>
    </row>
    <row r="188" spans="1:10" customFormat="1" ht="15.6">
      <c r="A188" s="14"/>
      <c r="B188" s="15"/>
      <c r="C188" s="14"/>
      <c r="D188" s="16"/>
      <c r="E188" s="17"/>
      <c r="F188" s="12"/>
      <c r="G188" s="12"/>
      <c r="H188" s="12"/>
      <c r="I188" s="1"/>
      <c r="J188" s="22"/>
    </row>
    <row r="189" spans="1:10" customFormat="1" ht="15.6">
      <c r="A189" s="14"/>
      <c r="B189" s="15"/>
      <c r="C189" s="14"/>
      <c r="D189" s="16"/>
      <c r="E189" s="45"/>
      <c r="F189" s="12"/>
      <c r="G189" s="12"/>
      <c r="H189" s="12"/>
      <c r="I189" s="1"/>
      <c r="J189" s="22"/>
    </row>
    <row r="190" spans="1:10" customFormat="1" ht="14.4">
      <c r="A190" s="14"/>
      <c r="B190" s="15"/>
      <c r="C190" s="14"/>
      <c r="D190" s="16"/>
      <c r="E190" s="17"/>
      <c r="F190" s="18"/>
      <c r="G190" s="19"/>
      <c r="H190" s="20"/>
      <c r="I190" s="21"/>
      <c r="J190" s="22"/>
    </row>
    <row r="191" spans="1:10" customFormat="1" ht="14.4">
      <c r="A191" s="14"/>
      <c r="B191" s="15"/>
      <c r="C191" s="14"/>
      <c r="D191" s="16"/>
      <c r="E191" s="17"/>
      <c r="F191" s="18"/>
      <c r="G191" s="19"/>
      <c r="H191" s="20"/>
      <c r="I191" s="21"/>
      <c r="J191" s="22"/>
    </row>
    <row r="211" spans="7:10" ht="15.6">
      <c r="G211" s="12"/>
      <c r="H211" s="12"/>
      <c r="I211" s="12"/>
      <c r="J211" s="13"/>
    </row>
    <row r="212" spans="7:10" ht="15.6">
      <c r="G212" s="12"/>
      <c r="H212" s="12"/>
      <c r="I212" s="12"/>
      <c r="J212" s="13"/>
    </row>
    <row r="213" spans="7:10" ht="15.6">
      <c r="G213" s="12"/>
      <c r="H213" s="12"/>
      <c r="I213" s="12"/>
      <c r="J213" s="13"/>
    </row>
  </sheetData>
  <mergeCells count="3">
    <mergeCell ref="A1:J1"/>
    <mergeCell ref="A2:J2"/>
    <mergeCell ref="A3:J3"/>
  </mergeCells>
  <phoneticPr fontId="38" type="noConversion"/>
  <pageMargins left="0.54" right="0.19" top="0.51181102362204722" bottom="0.51181102362204722" header="0.31496062992125984" footer="0.31496062992125984"/>
  <pageSetup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1EB04-14DA-4991-BF6B-37D96FED9D8D}">
  <dimension ref="A1:H37"/>
  <sheetViews>
    <sheetView tabSelected="1" view="pageBreakPreview" zoomScale="115" zoomScaleNormal="100" zoomScaleSheetLayoutView="115" workbookViewId="0">
      <selection activeCell="G4" sqref="G4"/>
    </sheetView>
  </sheetViews>
  <sheetFormatPr defaultColWidth="10" defaultRowHeight="13.8"/>
  <cols>
    <col min="1" max="1" width="5.77734375" style="317" customWidth="1"/>
    <col min="2" max="2" width="9.6640625" style="318" customWidth="1"/>
    <col min="3" max="3" width="7.44140625" style="318" customWidth="1"/>
    <col min="4" max="4" width="55.5546875" style="318" customWidth="1"/>
    <col min="5" max="5" width="10.6640625" style="335" customWidth="1"/>
    <col min="6" max="6" width="6.88671875" style="335" customWidth="1"/>
    <col min="7" max="7" width="24.33203125" style="313" customWidth="1"/>
    <col min="8" max="8" width="17.77734375" style="335" customWidth="1"/>
    <col min="9" max="16384" width="10" style="314"/>
  </cols>
  <sheetData>
    <row r="1" spans="1:8" s="313" customFormat="1" ht="40.200000000000003" customHeight="1">
      <c r="A1" s="345" t="s">
        <v>225</v>
      </c>
      <c r="B1" s="345"/>
      <c r="C1" s="345"/>
      <c r="D1" s="345"/>
      <c r="E1" s="345"/>
      <c r="F1" s="345"/>
      <c r="G1" s="345"/>
      <c r="H1" s="345"/>
    </row>
    <row r="2" spans="1:8" s="313" customFormat="1" ht="40.799999999999997" customHeight="1">
      <c r="A2" s="346" t="s">
        <v>263</v>
      </c>
      <c r="B2" s="346"/>
      <c r="C2" s="346"/>
      <c r="D2" s="346"/>
      <c r="E2" s="346"/>
      <c r="F2" s="346"/>
      <c r="G2" s="346"/>
      <c r="H2" s="346"/>
    </row>
    <row r="3" spans="1:8" ht="26.4" customHeight="1">
      <c r="A3" s="346" t="s">
        <v>233</v>
      </c>
      <c r="B3" s="346"/>
      <c r="C3" s="346"/>
      <c r="D3" s="346"/>
      <c r="E3" s="346"/>
      <c r="F3" s="346"/>
      <c r="G3" s="346"/>
      <c r="H3" s="346"/>
    </row>
    <row r="4" spans="1:8" s="317" customFormat="1" ht="41.4">
      <c r="A4" s="302" t="s">
        <v>234</v>
      </c>
      <c r="B4" s="303" t="s">
        <v>1</v>
      </c>
      <c r="C4" s="304" t="s">
        <v>5</v>
      </c>
      <c r="D4" s="304" t="s">
        <v>0</v>
      </c>
      <c r="E4" s="303" t="s">
        <v>235</v>
      </c>
      <c r="F4" s="303" t="s">
        <v>5</v>
      </c>
      <c r="G4" s="304" t="s">
        <v>236</v>
      </c>
      <c r="H4" s="305" t="s">
        <v>6</v>
      </c>
    </row>
    <row r="5" spans="1:8" s="317" customFormat="1" ht="32.4" customHeight="1">
      <c r="A5" s="306"/>
      <c r="B5" s="310"/>
      <c r="C5" s="310"/>
      <c r="D5" s="340" t="s">
        <v>249</v>
      </c>
      <c r="E5" s="307"/>
      <c r="F5" s="307"/>
      <c r="G5" s="308"/>
      <c r="H5" s="309"/>
    </row>
    <row r="6" spans="1:8" s="315" customFormat="1" ht="79.95" customHeight="1">
      <c r="A6" s="306">
        <v>1</v>
      </c>
      <c r="B6" s="306">
        <v>800</v>
      </c>
      <c r="C6" s="306" t="s">
        <v>255</v>
      </c>
      <c r="D6" s="312" t="s">
        <v>256</v>
      </c>
      <c r="E6" s="310"/>
      <c r="F6" s="307" t="s">
        <v>257</v>
      </c>
      <c r="G6" s="308"/>
      <c r="H6" s="309"/>
    </row>
    <row r="7" spans="1:8" s="315" customFormat="1" ht="79.95" customHeight="1">
      <c r="A7" s="306">
        <v>2</v>
      </c>
      <c r="B7" s="306">
        <v>2610</v>
      </c>
      <c r="C7" s="306" t="s">
        <v>258</v>
      </c>
      <c r="D7" s="312" t="s">
        <v>228</v>
      </c>
      <c r="E7" s="310"/>
      <c r="F7" s="307" t="s">
        <v>259</v>
      </c>
      <c r="G7" s="308"/>
      <c r="H7" s="309"/>
    </row>
    <row r="8" spans="1:8" s="315" customFormat="1" ht="79.95" customHeight="1">
      <c r="A8" s="306">
        <v>3</v>
      </c>
      <c r="B8" s="306">
        <v>520</v>
      </c>
      <c r="C8" s="306" t="s">
        <v>255</v>
      </c>
      <c r="D8" s="312" t="s">
        <v>246</v>
      </c>
      <c r="E8" s="310"/>
      <c r="F8" s="307" t="s">
        <v>257</v>
      </c>
      <c r="G8" s="308"/>
      <c r="H8" s="309"/>
    </row>
    <row r="9" spans="1:8" s="315" customFormat="1" ht="138">
      <c r="A9" s="306">
        <v>4</v>
      </c>
      <c r="B9" s="306">
        <v>520</v>
      </c>
      <c r="C9" s="306" t="s">
        <v>255</v>
      </c>
      <c r="D9" s="312" t="s">
        <v>231</v>
      </c>
      <c r="E9" s="310"/>
      <c r="F9" s="307" t="s">
        <v>257</v>
      </c>
      <c r="G9" s="308"/>
      <c r="H9" s="309"/>
    </row>
    <row r="10" spans="1:8" s="315" customFormat="1" ht="79.95" customHeight="1">
      <c r="A10" s="306">
        <v>5</v>
      </c>
      <c r="B10" s="306">
        <v>2610</v>
      </c>
      <c r="C10" s="306" t="s">
        <v>258</v>
      </c>
      <c r="D10" s="312" t="s">
        <v>245</v>
      </c>
      <c r="E10" s="310"/>
      <c r="F10" s="307" t="s">
        <v>259</v>
      </c>
      <c r="G10" s="308"/>
      <c r="H10" s="309"/>
    </row>
    <row r="11" spans="1:8" s="315" customFormat="1" ht="34.950000000000003" customHeight="1">
      <c r="A11" s="306"/>
      <c r="B11" s="306"/>
      <c r="C11" s="306"/>
      <c r="D11" s="340" t="s">
        <v>252</v>
      </c>
      <c r="E11" s="310"/>
      <c r="F11" s="307"/>
      <c r="G11" s="308"/>
      <c r="H11" s="309"/>
    </row>
    <row r="12" spans="1:8" s="315" customFormat="1" ht="94.2" customHeight="1">
      <c r="A12" s="306">
        <v>6</v>
      </c>
      <c r="B12" s="306">
        <v>489.99999999999994</v>
      </c>
      <c r="C12" s="306" t="s">
        <v>255</v>
      </c>
      <c r="D12" s="312" t="s">
        <v>256</v>
      </c>
      <c r="E12" s="310"/>
      <c r="F12" s="307" t="s">
        <v>257</v>
      </c>
      <c r="G12" s="308"/>
      <c r="H12" s="309"/>
    </row>
    <row r="13" spans="1:8" s="315" customFormat="1" ht="79.95" customHeight="1">
      <c r="A13" s="306">
        <v>7</v>
      </c>
      <c r="B13" s="306">
        <v>68</v>
      </c>
      <c r="C13" s="306" t="s">
        <v>255</v>
      </c>
      <c r="D13" s="312" t="s">
        <v>230</v>
      </c>
      <c r="E13" s="310"/>
      <c r="F13" s="307" t="s">
        <v>257</v>
      </c>
      <c r="G13" s="308"/>
      <c r="H13" s="309"/>
    </row>
    <row r="14" spans="1:8" s="315" customFormat="1" ht="79.95" customHeight="1">
      <c r="A14" s="306">
        <v>8</v>
      </c>
      <c r="B14" s="306">
        <v>109.99999999999999</v>
      </c>
      <c r="C14" s="306" t="s">
        <v>258</v>
      </c>
      <c r="D14" s="312" t="s">
        <v>229</v>
      </c>
      <c r="E14" s="310"/>
      <c r="F14" s="307" t="s">
        <v>259</v>
      </c>
      <c r="G14" s="308"/>
      <c r="H14" s="309"/>
    </row>
    <row r="15" spans="1:8" s="315" customFormat="1" ht="79.95" customHeight="1">
      <c r="A15" s="306">
        <v>9</v>
      </c>
      <c r="B15" s="306">
        <v>1466.6499999999999</v>
      </c>
      <c r="C15" s="306" t="s">
        <v>258</v>
      </c>
      <c r="D15" s="312" t="s">
        <v>260</v>
      </c>
      <c r="E15" s="310"/>
      <c r="F15" s="307" t="s">
        <v>259</v>
      </c>
      <c r="G15" s="308"/>
      <c r="H15" s="309"/>
    </row>
    <row r="16" spans="1:8" s="315" customFormat="1" ht="79.95" customHeight="1">
      <c r="A16" s="306">
        <v>10</v>
      </c>
      <c r="B16" s="306">
        <v>175.00000000000003</v>
      </c>
      <c r="C16" s="306" t="s">
        <v>255</v>
      </c>
      <c r="D16" s="312" t="s">
        <v>261</v>
      </c>
      <c r="E16" s="310"/>
      <c r="F16" s="307" t="s">
        <v>257</v>
      </c>
      <c r="G16" s="308"/>
      <c r="H16" s="309"/>
    </row>
    <row r="17" spans="1:8" s="315" customFormat="1" ht="79.95" customHeight="1">
      <c r="A17" s="306">
        <v>11</v>
      </c>
      <c r="B17" s="306">
        <v>10</v>
      </c>
      <c r="C17" s="306" t="s">
        <v>255</v>
      </c>
      <c r="D17" s="312" t="s">
        <v>262</v>
      </c>
      <c r="E17" s="310"/>
      <c r="F17" s="307" t="s">
        <v>257</v>
      </c>
      <c r="G17" s="308"/>
      <c r="H17" s="309"/>
    </row>
    <row r="18" spans="1:8" s="315" customFormat="1" ht="79.95" customHeight="1">
      <c r="A18" s="306">
        <v>12</v>
      </c>
      <c r="B18" s="306">
        <v>17500.000000000004</v>
      </c>
      <c r="C18" s="306" t="s">
        <v>3</v>
      </c>
      <c r="D18" s="312" t="s">
        <v>247</v>
      </c>
      <c r="E18" s="310"/>
      <c r="F18" s="307" t="s">
        <v>73</v>
      </c>
      <c r="G18" s="308"/>
      <c r="H18" s="309"/>
    </row>
    <row r="19" spans="1:8" s="315" customFormat="1" ht="79.95" customHeight="1">
      <c r="A19" s="306">
        <v>13</v>
      </c>
      <c r="B19" s="306">
        <v>25</v>
      </c>
      <c r="C19" s="306" t="s">
        <v>255</v>
      </c>
      <c r="D19" s="312" t="s">
        <v>227</v>
      </c>
      <c r="E19" s="310"/>
      <c r="F19" s="307" t="s">
        <v>257</v>
      </c>
      <c r="G19" s="308"/>
      <c r="H19" s="309"/>
    </row>
    <row r="20" spans="1:8" s="315" customFormat="1" ht="60" customHeight="1">
      <c r="A20" s="306">
        <v>14</v>
      </c>
      <c r="B20" s="306">
        <v>300</v>
      </c>
      <c r="C20" s="306" t="s">
        <v>258</v>
      </c>
      <c r="D20" s="312" t="s">
        <v>111</v>
      </c>
      <c r="E20" s="310"/>
      <c r="F20" s="307" t="s">
        <v>259</v>
      </c>
      <c r="G20" s="308"/>
      <c r="H20" s="309"/>
    </row>
    <row r="21" spans="1:8" s="315" customFormat="1" ht="60" customHeight="1">
      <c r="A21" s="306">
        <v>15</v>
      </c>
      <c r="B21" s="306">
        <v>300</v>
      </c>
      <c r="C21" s="306" t="s">
        <v>258</v>
      </c>
      <c r="D21" s="312" t="s">
        <v>232</v>
      </c>
      <c r="E21" s="310"/>
      <c r="F21" s="307" t="s">
        <v>259</v>
      </c>
      <c r="G21" s="308"/>
      <c r="H21" s="309"/>
    </row>
    <row r="22" spans="1:8" s="315" customFormat="1" ht="60" customHeight="1">
      <c r="A22" s="306">
        <v>16</v>
      </c>
      <c r="B22" s="306">
        <v>40</v>
      </c>
      <c r="C22" s="306" t="s">
        <v>7</v>
      </c>
      <c r="D22" s="312" t="s">
        <v>251</v>
      </c>
      <c r="E22" s="310"/>
      <c r="F22" s="307" t="s">
        <v>58</v>
      </c>
      <c r="G22" s="308"/>
      <c r="H22" s="309"/>
    </row>
    <row r="23" spans="1:8" s="315" customFormat="1" ht="160.80000000000001" customHeight="1">
      <c r="A23" s="306">
        <v>17</v>
      </c>
      <c r="B23" s="306">
        <v>40</v>
      </c>
      <c r="C23" s="306" t="s">
        <v>7</v>
      </c>
      <c r="D23" s="312" t="s">
        <v>248</v>
      </c>
      <c r="E23" s="310"/>
      <c r="F23" s="307" t="s">
        <v>58</v>
      </c>
      <c r="G23" s="308"/>
      <c r="H23" s="309"/>
    </row>
    <row r="24" spans="1:8" s="315" customFormat="1" ht="96" customHeight="1">
      <c r="A24" s="306">
        <v>18</v>
      </c>
      <c r="B24" s="306">
        <v>500</v>
      </c>
      <c r="C24" s="306" t="s">
        <v>3</v>
      </c>
      <c r="D24" s="312" t="s">
        <v>250</v>
      </c>
      <c r="E24" s="310"/>
      <c r="F24" s="307" t="s">
        <v>73</v>
      </c>
      <c r="G24" s="308"/>
      <c r="H24" s="309"/>
    </row>
    <row r="25" spans="1:8" s="315" customFormat="1" ht="110.4" customHeight="1">
      <c r="A25" s="306">
        <v>19</v>
      </c>
      <c r="B25" s="306">
        <v>45</v>
      </c>
      <c r="C25" s="306" t="s">
        <v>255</v>
      </c>
      <c r="D25" s="312" t="s">
        <v>253</v>
      </c>
      <c r="E25" s="310"/>
      <c r="F25" s="307" t="s">
        <v>257</v>
      </c>
      <c r="G25" s="308"/>
      <c r="H25" s="309"/>
    </row>
    <row r="26" spans="1:8" s="315" customFormat="1" ht="60" customHeight="1">
      <c r="A26" s="306">
        <v>20</v>
      </c>
      <c r="B26" s="306">
        <v>550</v>
      </c>
      <c r="C26" s="306" t="s">
        <v>7</v>
      </c>
      <c r="D26" s="312" t="s">
        <v>254</v>
      </c>
      <c r="E26" s="310"/>
      <c r="F26" s="307" t="s">
        <v>58</v>
      </c>
      <c r="G26" s="308"/>
      <c r="H26" s="309"/>
    </row>
    <row r="27" spans="1:8" s="315" customFormat="1" ht="26.4" customHeight="1">
      <c r="A27" s="306"/>
      <c r="B27" s="306"/>
      <c r="C27" s="306"/>
      <c r="D27" s="312" t="s">
        <v>2</v>
      </c>
      <c r="E27" s="310"/>
      <c r="F27" s="307"/>
      <c r="G27" s="308"/>
      <c r="H27" s="309"/>
    </row>
    <row r="28" spans="1:8" s="313" customFormat="1" ht="19.95" customHeight="1">
      <c r="A28" s="306"/>
      <c r="B28" s="310"/>
      <c r="C28" s="310"/>
      <c r="D28" s="310" t="s">
        <v>237</v>
      </c>
      <c r="E28" s="310"/>
      <c r="F28" s="310"/>
      <c r="G28" s="311"/>
      <c r="H28" s="309"/>
    </row>
    <row r="29" spans="1:8" s="313" customFormat="1" ht="19.95" customHeight="1">
      <c r="A29" s="306"/>
      <c r="B29" s="310"/>
      <c r="C29" s="310"/>
      <c r="D29" s="310"/>
      <c r="E29" s="310"/>
      <c r="F29" s="310"/>
      <c r="G29" s="312" t="s">
        <v>238</v>
      </c>
      <c r="H29" s="309"/>
    </row>
    <row r="30" spans="1:8" s="313" customFormat="1" ht="19.95" customHeight="1">
      <c r="A30" s="336"/>
      <c r="B30" s="337"/>
      <c r="C30" s="337"/>
      <c r="D30" s="337"/>
      <c r="E30" s="337"/>
      <c r="F30" s="337"/>
      <c r="G30" s="338" t="s">
        <v>226</v>
      </c>
      <c r="H30" s="339"/>
    </row>
    <row r="31" spans="1:8" s="321" customFormat="1" ht="19.95" customHeight="1">
      <c r="A31" s="319"/>
      <c r="B31" s="320"/>
      <c r="C31" s="320"/>
      <c r="E31" s="322" t="s">
        <v>239</v>
      </c>
      <c r="F31" s="322" t="s">
        <v>202</v>
      </c>
      <c r="G31" s="320"/>
      <c r="H31" s="320"/>
    </row>
    <row r="32" spans="1:8" s="325" customFormat="1" ht="19.95" customHeight="1">
      <c r="A32" s="323"/>
      <c r="B32" s="347" t="s">
        <v>240</v>
      </c>
      <c r="C32" s="347"/>
      <c r="D32" s="324"/>
      <c r="E32" s="324"/>
      <c r="F32" s="324"/>
      <c r="G32" s="323"/>
      <c r="H32" s="324"/>
    </row>
    <row r="33" spans="1:8" s="330" customFormat="1" ht="39" customHeight="1">
      <c r="A33" s="326"/>
      <c r="B33" s="327"/>
      <c r="C33" s="327"/>
      <c r="D33" s="327"/>
      <c r="E33" s="348" t="s">
        <v>241</v>
      </c>
      <c r="F33" s="348"/>
      <c r="H33" s="326"/>
    </row>
    <row r="34" spans="1:8" s="330" customFormat="1" ht="19.95" customHeight="1">
      <c r="A34" s="326"/>
      <c r="B34" s="327"/>
      <c r="C34" s="327"/>
      <c r="D34" s="327"/>
      <c r="E34" s="349" t="s">
        <v>242</v>
      </c>
      <c r="F34" s="349"/>
      <c r="H34" s="327"/>
    </row>
    <row r="35" spans="1:8" s="328" customFormat="1" ht="19.95" customHeight="1">
      <c r="A35" s="326"/>
      <c r="B35" s="344" t="s">
        <v>243</v>
      </c>
      <c r="C35" s="344"/>
      <c r="D35" s="327"/>
      <c r="E35" s="331"/>
      <c r="F35" s="329"/>
      <c r="G35" s="329"/>
      <c r="H35" s="332"/>
    </row>
    <row r="36" spans="1:8" s="328" customFormat="1" ht="19.95" customHeight="1">
      <c r="A36" s="326"/>
      <c r="B36" s="344" t="s">
        <v>244</v>
      </c>
      <c r="C36" s="344"/>
      <c r="D36" s="327"/>
      <c r="E36" s="331"/>
      <c r="F36" s="329"/>
      <c r="G36" s="329"/>
      <c r="H36" s="332"/>
    </row>
    <row r="37" spans="1:8" s="334" customFormat="1" ht="15">
      <c r="A37" s="206"/>
      <c r="B37" s="316"/>
      <c r="C37" s="315"/>
      <c r="D37" s="315"/>
      <c r="E37" s="315"/>
      <c r="F37" s="315"/>
      <c r="G37" s="333"/>
    </row>
  </sheetData>
  <mergeCells count="8">
    <mergeCell ref="B35:C35"/>
    <mergeCell ref="B36:C36"/>
    <mergeCell ref="A1:H1"/>
    <mergeCell ref="A2:H2"/>
    <mergeCell ref="A3:H3"/>
    <mergeCell ref="B32:C32"/>
    <mergeCell ref="E33:F33"/>
    <mergeCell ref="E34:F34"/>
  </mergeCells>
  <printOptions horizontalCentered="1"/>
  <pageMargins left="0.70866141732283472" right="0.70866141732283472" top="0.74803149606299213" bottom="0.74803149606299213" header="0.31496062992125984" footer="0.31496062992125984"/>
  <pageSetup paperSize="9" scale="95" orientation="landscape" verticalDpi="0" r:id="rId1"/>
  <headerFooter>
    <oddFooter>&amp;LSecretary&amp;CPage &amp;P of &amp;N&amp;RContractor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5"/>
  <sheetViews>
    <sheetView workbookViewId="0">
      <selection activeCell="I4" sqref="I4"/>
    </sheetView>
  </sheetViews>
  <sheetFormatPr defaultColWidth="9.109375" defaultRowHeight="14.4"/>
  <cols>
    <col min="1" max="1" width="9.109375" style="299"/>
    <col min="2" max="2" width="38.109375" style="291" customWidth="1"/>
    <col min="3" max="3" width="9.109375" style="292"/>
    <col min="4" max="5" width="9.109375" style="294"/>
    <col min="6" max="16384" width="9.109375" style="292"/>
  </cols>
  <sheetData>
    <row r="2" spans="1:10" ht="86.4">
      <c r="A2" s="299" t="s">
        <v>203</v>
      </c>
      <c r="B2" s="291" t="s">
        <v>204</v>
      </c>
    </row>
    <row r="3" spans="1:10">
      <c r="B3" s="291" t="str">
        <f>"Solid Blocks of "&amp;C3&amp;"x"&amp;D3&amp;"x"&amp;E3&amp;"-"&amp;F3&amp;"nos"</f>
        <v>Solid Blocks of 30x20x16.2-103nos</v>
      </c>
      <c r="C3" s="293">
        <v>30</v>
      </c>
      <c r="D3" s="295">
        <v>20</v>
      </c>
      <c r="E3" s="295">
        <v>16.2</v>
      </c>
      <c r="F3" s="293">
        <v>103</v>
      </c>
      <c r="G3" s="297">
        <f>ROUND(C3*D3*E3*F3*10^-6,2)</f>
        <v>1</v>
      </c>
    </row>
    <row r="4" spans="1:10">
      <c r="A4" s="299" t="s">
        <v>205</v>
      </c>
      <c r="B4" s="291" t="s">
        <v>213</v>
      </c>
      <c r="C4" s="292" t="s">
        <v>206</v>
      </c>
      <c r="D4" s="298">
        <f>G3</f>
        <v>1</v>
      </c>
      <c r="E4" s="296">
        <v>5924.65</v>
      </c>
      <c r="F4" s="294">
        <f t="shared" ref="F4:F11" si="0">ROUND(D4*E4,2)</f>
        <v>5924.65</v>
      </c>
      <c r="H4" s="292">
        <f>F4</f>
        <v>5924.65</v>
      </c>
      <c r="I4" s="292">
        <f>H4/F3</f>
        <v>57.520873786407762</v>
      </c>
    </row>
    <row r="5" spans="1:10">
      <c r="A5" s="299">
        <v>10.1</v>
      </c>
      <c r="B5" s="291" t="s">
        <v>214</v>
      </c>
      <c r="C5" s="292" t="s">
        <v>207</v>
      </c>
      <c r="D5" s="298">
        <v>0.1275</v>
      </c>
      <c r="E5" s="296">
        <v>58.45</v>
      </c>
      <c r="F5" s="294">
        <f t="shared" si="0"/>
        <v>7.45</v>
      </c>
    </row>
    <row r="6" spans="1:10" ht="28.8">
      <c r="A6" s="299" t="s">
        <v>208</v>
      </c>
      <c r="B6" s="291" t="s">
        <v>211</v>
      </c>
      <c r="C6" s="292" t="s">
        <v>209</v>
      </c>
      <c r="D6" s="298">
        <v>0.1</v>
      </c>
      <c r="E6" s="296">
        <v>638</v>
      </c>
      <c r="F6" s="294">
        <f t="shared" si="0"/>
        <v>63.8</v>
      </c>
    </row>
    <row r="7" spans="1:10" ht="28.8">
      <c r="A7" s="299">
        <v>11.7</v>
      </c>
      <c r="B7" s="291" t="s">
        <v>212</v>
      </c>
      <c r="C7" s="292" t="s">
        <v>201</v>
      </c>
      <c r="D7" s="298">
        <v>2.5000000000000001E-3</v>
      </c>
      <c r="E7" s="296">
        <v>5804.35</v>
      </c>
      <c r="F7" s="294">
        <f t="shared" si="0"/>
        <v>14.51</v>
      </c>
    </row>
    <row r="8" spans="1:10">
      <c r="A8" s="299" t="s">
        <v>215</v>
      </c>
      <c r="B8" s="291" t="s">
        <v>210</v>
      </c>
      <c r="C8" s="292" t="s">
        <v>201</v>
      </c>
      <c r="D8" s="294">
        <v>5.0999999999999997E-2</v>
      </c>
      <c r="E8" s="296">
        <v>4723.5</v>
      </c>
      <c r="F8" s="296">
        <f t="shared" si="0"/>
        <v>240.9</v>
      </c>
    </row>
    <row r="9" spans="1:10">
      <c r="A9" s="299" t="s">
        <v>216</v>
      </c>
      <c r="B9" s="291" t="s">
        <v>217</v>
      </c>
      <c r="C9" s="292" t="s">
        <v>218</v>
      </c>
      <c r="D9" s="294">
        <v>0.68</v>
      </c>
      <c r="E9" s="296">
        <v>368</v>
      </c>
      <c r="F9" s="296">
        <f t="shared" si="0"/>
        <v>250.24</v>
      </c>
    </row>
    <row r="10" spans="1:10">
      <c r="A10" s="299" t="s">
        <v>219</v>
      </c>
      <c r="B10" s="291" t="s">
        <v>220</v>
      </c>
      <c r="C10" s="292" t="s">
        <v>18</v>
      </c>
      <c r="D10" s="296">
        <v>0.6</v>
      </c>
      <c r="E10" s="296">
        <v>487</v>
      </c>
      <c r="F10" s="296">
        <f t="shared" si="0"/>
        <v>292.2</v>
      </c>
    </row>
    <row r="11" spans="1:10">
      <c r="A11" s="299" t="s">
        <v>221</v>
      </c>
      <c r="B11" s="291" t="s">
        <v>102</v>
      </c>
      <c r="C11" s="292" t="s">
        <v>218</v>
      </c>
      <c r="D11" s="294">
        <v>3.6</v>
      </c>
      <c r="E11" s="296">
        <v>368</v>
      </c>
      <c r="F11" s="296">
        <f t="shared" si="0"/>
        <v>1324.8</v>
      </c>
    </row>
    <row r="12" spans="1:10">
      <c r="B12" s="291" t="s">
        <v>222</v>
      </c>
      <c r="C12" s="300">
        <v>0.01</v>
      </c>
      <c r="E12" s="296">
        <f>SUM(F8:F11)</f>
        <v>2108.14</v>
      </c>
      <c r="F12" s="294">
        <f>ROUND(C12*E12,2)</f>
        <v>21.08</v>
      </c>
      <c r="J12" s="297"/>
    </row>
    <row r="13" spans="1:10">
      <c r="B13" s="291" t="s">
        <v>223</v>
      </c>
      <c r="C13" s="300">
        <v>0.15</v>
      </c>
      <c r="E13" s="296">
        <f>E12+F12</f>
        <v>2129.2199999999998</v>
      </c>
      <c r="F13" s="294">
        <f>ROUND(C13*E13,2)</f>
        <v>319.38</v>
      </c>
    </row>
    <row r="14" spans="1:10">
      <c r="B14" s="301" t="s">
        <v>224</v>
      </c>
      <c r="C14" s="294">
        <f>G3</f>
        <v>1</v>
      </c>
      <c r="D14" s="292" t="s">
        <v>201</v>
      </c>
      <c r="F14" s="294">
        <f>SUM(F4:F13)</f>
        <v>8459.0099999999984</v>
      </c>
    </row>
    <row r="15" spans="1:10">
      <c r="B15" s="301" t="s">
        <v>224</v>
      </c>
      <c r="C15" s="294">
        <v>1</v>
      </c>
      <c r="D15" s="292" t="s">
        <v>201</v>
      </c>
      <c r="F15" s="292">
        <f>F14/C14</f>
        <v>8459.0099999999984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Data1</vt:lpstr>
      <vt:lpstr>TENDER SCHEDULE</vt:lpstr>
      <vt:lpstr>Sheet3</vt:lpstr>
      <vt:lpstr>Data1!Print_Area</vt:lpstr>
      <vt:lpstr>'TENDER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cp:lastPrinted>2023-02-12T09:35:05Z</cp:lastPrinted>
  <dcterms:created xsi:type="dcterms:W3CDTF">2012-06-18T06:10:49Z</dcterms:created>
  <dcterms:modified xsi:type="dcterms:W3CDTF">2023-02-14T05:11:23Z</dcterms:modified>
</cp:coreProperties>
</file>